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6" activeTab="6"/>
  </bookViews>
  <sheets>
    <sheet name="Мира-погр (2)" sheetId="1" state="hidden" r:id="rId1"/>
    <sheet name="16 мкр" sheetId="2" state="hidden" r:id="rId2"/>
    <sheet name="16(кор)" sheetId="3" state="hidden" r:id="rId3"/>
    <sheet name="маг" sheetId="4" state="hidden" r:id="rId4"/>
    <sheet name="16(кор) (2)" sheetId="5" state="hidden" r:id="rId5"/>
    <sheet name="13 мкр" sheetId="6" state="hidden" r:id="rId6"/>
    <sheet name="42" sheetId="7" r:id="rId7"/>
  </sheets>
  <definedNames/>
  <calcPr fullCalcOnLoad="1"/>
</workbook>
</file>

<file path=xl/sharedStrings.xml><?xml version="1.0" encoding="utf-8"?>
<sst xmlns="http://schemas.openxmlformats.org/spreadsheetml/2006/main" count="799" uniqueCount="245">
  <si>
    <t>Расчет стоимости текущего содержания за 1 месяц</t>
  </si>
  <si>
    <t>№</t>
  </si>
  <si>
    <t>наименование затрат</t>
  </si>
  <si>
    <t>ед.изм.</t>
  </si>
  <si>
    <t>в месяц</t>
  </si>
  <si>
    <t>примечание</t>
  </si>
  <si>
    <t>за 1 м.кв.</t>
  </si>
  <si>
    <t>I</t>
  </si>
  <si>
    <t>ФОТ</t>
  </si>
  <si>
    <t>Заработная плата на содержание АУП</t>
  </si>
  <si>
    <t>Заработная плата АУП на руки</t>
  </si>
  <si>
    <t>руб.</t>
  </si>
  <si>
    <t>НДФЛ</t>
  </si>
  <si>
    <t>ЕСН, НС и ПЗ (страховые взносы)</t>
  </si>
  <si>
    <t>Резерв на отпускные, включая все налоги и отчисления</t>
  </si>
  <si>
    <t>Итого:</t>
  </si>
  <si>
    <t>Заработная плата на содержание МОП</t>
  </si>
  <si>
    <t>Заработная плата  МОП на руки</t>
  </si>
  <si>
    <t>ЕСН, НС и ПЗ</t>
  </si>
  <si>
    <t>Итого по разделу I:</t>
  </si>
  <si>
    <t>II</t>
  </si>
  <si>
    <t>Почтовые и телефонные расходы</t>
  </si>
  <si>
    <t>Оплата сотовых телефонов</t>
  </si>
  <si>
    <t>Итого по разделу II</t>
  </si>
  <si>
    <t>III</t>
  </si>
  <si>
    <t>Оргтехника</t>
  </si>
  <si>
    <t>Приобретение оргтехники</t>
  </si>
  <si>
    <t>Ремонт и содержание оргтехники</t>
  </si>
  <si>
    <t>Итого по разделу III</t>
  </si>
  <si>
    <t>IV</t>
  </si>
  <si>
    <t>Расходы на канцтовары</t>
  </si>
  <si>
    <t>V</t>
  </si>
  <si>
    <t>Расходы на содержание служебного а/транспорта</t>
  </si>
  <si>
    <t>VI</t>
  </si>
  <si>
    <t>Оплата банковских услуг, представительские расходы</t>
  </si>
  <si>
    <t>VII</t>
  </si>
  <si>
    <t>Нематериальные активы</t>
  </si>
  <si>
    <t xml:space="preserve">Услуги по обслуживанию программ </t>
  </si>
  <si>
    <t>Итого по разделу VIII</t>
  </si>
  <si>
    <t>VIII</t>
  </si>
  <si>
    <t>Прочие расходы: хозинвентарь, замена ламп в подъезде, прочие рем.работы</t>
  </si>
  <si>
    <t>IX</t>
  </si>
  <si>
    <t>Услуги сторонних организаций</t>
  </si>
  <si>
    <t>Лифтовое обслуживание</t>
  </si>
  <si>
    <t>Диспетчеризация лифтов</t>
  </si>
  <si>
    <t>Квитирование</t>
  </si>
  <si>
    <t>Освидетельствование и страхование лифтов</t>
  </si>
  <si>
    <t>Услуги АС машины</t>
  </si>
  <si>
    <t>Подготовка котопительному сезону</t>
  </si>
  <si>
    <t xml:space="preserve">Очистка и вывоз снега </t>
  </si>
  <si>
    <t>Итого по разделу IX</t>
  </si>
  <si>
    <t>Всего затрат на месяц</t>
  </si>
  <si>
    <t>Итого</t>
  </si>
  <si>
    <t>м2</t>
  </si>
  <si>
    <t>всего</t>
  </si>
  <si>
    <t>Абон. плата телефон и интернет</t>
  </si>
  <si>
    <t>Содержание и эксплуатация помещения</t>
  </si>
  <si>
    <t>Арендная плата - площадь помещения 22 м2</t>
  </si>
  <si>
    <t>Итого по разделу IV</t>
  </si>
  <si>
    <t>Бухгалтерская программа 1С - списание за 12 месяцев</t>
  </si>
  <si>
    <t>1С - Заработная плата и кадры - списание за 12 месяцев</t>
  </si>
  <si>
    <t>Прочие расходы: хозинвентарь, рем.работы и т.д.</t>
  </si>
  <si>
    <t>X</t>
  </si>
  <si>
    <t>Итого по разделу X</t>
  </si>
  <si>
    <t>Общая площадь квартир</t>
  </si>
  <si>
    <t>а</t>
  </si>
  <si>
    <t>Корпус 1</t>
  </si>
  <si>
    <t>б</t>
  </si>
  <si>
    <t>Корпус 2</t>
  </si>
  <si>
    <t>Содержание помещения</t>
  </si>
  <si>
    <t xml:space="preserve">Арендная плата </t>
  </si>
  <si>
    <t>Установка телефона и интернета - на 12 месяцев</t>
  </si>
  <si>
    <t>Приобретение оргтехники и кассового аппарата - списание за 36 мес.</t>
  </si>
  <si>
    <t>66815 за 3 года</t>
  </si>
  <si>
    <t>43000 в год</t>
  </si>
  <si>
    <t>Вывоз мусора</t>
  </si>
  <si>
    <t>50000 в год</t>
  </si>
  <si>
    <t xml:space="preserve">6659,9 с офисами </t>
  </si>
  <si>
    <t>инфляция</t>
  </si>
  <si>
    <t>100000 в год</t>
  </si>
  <si>
    <t xml:space="preserve">6886,1 с офисами </t>
  </si>
  <si>
    <t>за м.кв.</t>
  </si>
  <si>
    <t>36000 за 3 года</t>
  </si>
  <si>
    <t>Содержание: эл.энергия - 300 руб., тепло - 900 руб., хол. вода -128,75 руб., водоотведение - 146,60 руб.</t>
  </si>
  <si>
    <t>12000 за год</t>
  </si>
  <si>
    <t>Освидетельствование и страхование лифтов за год</t>
  </si>
  <si>
    <t>100000 за год</t>
  </si>
  <si>
    <t>Очистка и вывоз снега за год</t>
  </si>
  <si>
    <t>50000 за год</t>
  </si>
  <si>
    <t>XI</t>
  </si>
  <si>
    <t>XII</t>
  </si>
  <si>
    <t>Накладные расходы и прибыль - 75%</t>
  </si>
  <si>
    <t>XIII</t>
  </si>
  <si>
    <t>Итого текущее содержание в месяц</t>
  </si>
  <si>
    <t>Приложение № 1</t>
  </si>
  <si>
    <t>к Договору управления многоквартирным домом № УМКД/___20___</t>
  </si>
  <si>
    <t>от "___"_____________г.</t>
  </si>
  <si>
    <t xml:space="preserve">Перечень услуг и работ по содержанию общего имущества в МКД                              </t>
  </si>
  <si>
    <t>№п/п</t>
  </si>
  <si>
    <t>Наименование работ услуг</t>
  </si>
  <si>
    <t>Периодичность оказания услуг</t>
  </si>
  <si>
    <t xml:space="preserve"> Размер платы на 1 кв. метр общей площади (руб. в месяц)</t>
  </si>
  <si>
    <t>I. РАБОТЫ, НЕОБХОДИМЫЕ ДЛЯ НАДЛЕЖАЩЕГО СОДЕРЖАНИЯ НЕСУЩИХ КОНСТРУКЦИЙ (ФУНДАМЕНТОВ, СТЕН, ПЕРЕКРЫТИЙ, БАЛОК, ЛЕСТНИЦ, НЕСУЩИХ ЭЛЕМЕНТОВ КРЫШ) И НЕСУЩИХ КОНСТРУКЦИЙ (ПЕРЕГОРОДОК, ВНУТРЕННЕЙ ОТДЕЛКИ, ПОЛОВ) МНОГОКВАРТИРНОГО ДОМА</t>
  </si>
  <si>
    <t xml:space="preserve">1. Работы, выполняемые в отношении всех видов фундаментов: 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</si>
  <si>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</si>
  <si>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По мере необходимости,
но не реже 2 раз в год 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</si>
  <si>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</si>
  <si>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</t>
  </si>
  <si>
    <t xml:space="preserve">2. Работы, выполняемые в зданиях с подвалами: </t>
  </si>
  <si>
    <t>Проверка температурно-влажностного режима подвальных помещений и при выявлении нарушений устранение причин ero нарушения</t>
  </si>
  <si>
    <t>По мере необходимости, но не реже 2 раз в год</t>
  </si>
  <si>
    <t>Проверка состояния помещений подвалов, входов в подвалы и приямков, принятие еженедельно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проекmными требованиями</t>
  </si>
  <si>
    <t>Еженедельно</t>
  </si>
  <si>
    <t>Контроль за состоянием дверей подвалов, запорных устройств на них</t>
  </si>
  <si>
    <t>Устранение выявленных неисправностей</t>
  </si>
  <si>
    <t>По графику</t>
  </si>
  <si>
    <t xml:space="preserve">3. Работы, выполняемые для надлежащего содержания стен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</si>
  <si>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</si>
  <si>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 xml:space="preserve">2 раза в год 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</si>
  <si>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</si>
  <si>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4. 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</si>
  <si>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</si>
  <si>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сбооных железобетонных плит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</si>
  <si>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оттирания,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</si>
  <si>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 xml:space="preserve">5. Работы, выполяемые в целых надлежащего содержания крыш многоквартирных домов: </t>
  </si>
  <si>
    <t>Проверка кровли на отсутствие протечек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</si>
  <si>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</t>
  </si>
  <si>
    <t>Проверка температурно - влажностноrо режима и воздухообмена на чердаке</t>
  </si>
  <si>
    <t xml:space="preserve">Проверка и при необходимости очистка кровли от скопления снеrа и наледи </t>
  </si>
  <si>
    <t>При выявлении нарушений, приводящих к протечкам - их устранение</t>
  </si>
  <si>
    <t xml:space="preserve">6. Работы, выполняемые в целях надлежащего содержания лестниц мноrокварных домов: 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</si>
  <si>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</si>
  <si>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</si>
  <si>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При выявлении повреждений и нарушений - разработка плана восстановительных работ</t>
  </si>
  <si>
    <t xml:space="preserve">7. Работы, выполняемые в целях надлежащего содержания фасадов многоквартирных домов: </t>
  </si>
  <si>
    <t>Выявление нарушений отделки фасадов и их отдельных элементов, ослабления 2 раза в год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</si>
  <si>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</si>
  <si>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</t>
  </si>
  <si>
    <t>Контроль состояния и восстановление плотности притворов входных дверей</t>
  </si>
  <si>
    <t>При выявлении повреждений и нарушений - разработка плана восстановительных (при необходимости), проведение восстановительных работ</t>
  </si>
  <si>
    <t xml:space="preserve">По графику </t>
  </si>
  <si>
    <t xml:space="preserve">8. Работы, выполняемые в целях надлежащего содержания перегородок в многоквартирных домах: </t>
  </si>
  <si>
    <t>Выявление зыбкости, выпучивания, наличия трещин в теле перегородок и в местах 2 раза в год сопряжения между собой и с капитальными стенами, перекрытиями, отопительными панелями, дверными коробками, в местах установки санитарно - технических приборов и прохождения различных трубопроводов</t>
  </si>
  <si>
    <t xml:space="preserve">9. Работы, выполняемые в целях надлежащего содержания внутренней отделки многоквартирных домов: </t>
  </si>
  <si>
    <t>Проверка состояния внутренней отделки</t>
  </si>
  <si>
    <t>2 раза в год</t>
  </si>
  <si>
    <t>При наличии уrрозы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</si>
  <si>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 xml:space="preserve">10. Работы, выполняемые в целях надлежащего содержания полов помещений, относящихся к общему имуществу в многоквартирном доме: </t>
  </si>
  <si>
    <t>Проверка состояния поверхностного слоя бетонных полов</t>
  </si>
  <si>
    <t xml:space="preserve">2 раза в rод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</si>
  <si>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</si>
  <si>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</si>
  <si>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</si>
  <si>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При выявлении нарушений в отопительный период - незамедлительный ремонт. В остальных случаях - разработка плана восстановительных работ, проведение восстановительных работ</t>
  </si>
  <si>
    <t>II. РАБОТЫ, НЕОБХОДИМЫЕ ДЛЯ НАДЛЕЖАЩЕГО COДEРЖАНИЯ ОБОРУДОВАНИЯ И СИСТЕМ ИНЖЕНЕРНО-ТЕХНИЧЕСКОГО ОБЕСПЕЧЕНИЯ, ВХОДЯЩИХ В СОСТАВ ОБЩЕГО ИМУЩЕСТВА В МНОГОКВАРТИРНОМ ДОМЕ</t>
  </si>
  <si>
    <t xml:space="preserve">1. Работы, выполняемые в целях надлежащего содержания систем вентиляции н дымоудаления многоквартирных домов: </t>
  </si>
  <si>
    <t>Проверка технических этажей многоквартирного дома, плотности закрытия входов на них</t>
  </si>
  <si>
    <t>Устранение неплотностей в вентиляционных каналах и шахтах, устранение засоров в каналах</t>
  </si>
  <si>
    <t xml:space="preserve">2. Работы, выполняемые в целях надлежащего содержания индивидуальных тепловых пунктов в многоквартирных домах: </t>
  </si>
  <si>
    <t>Проверка исправности и работоспособности оборудования, выполнение наладочных и ремонтных работ на индивидуальных тепловых пунктах</t>
  </si>
  <si>
    <t xml:space="preserve">По мере необходимости, но не
реже 2 раз в год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</si>
  <si>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 </t>
  </si>
  <si>
    <t>5 дней в неделю</t>
  </si>
  <si>
    <t>Гидравлические и тепловые испытания оборудов ния индивидуальных тепловых пунктов</t>
  </si>
  <si>
    <t>1 раз в год</t>
  </si>
  <si>
    <t>Работы по очистке теплообменного оборудования для удаления накипно - коррозионных отложений</t>
  </si>
  <si>
    <t xml:space="preserve">3. Общие работы, выполняемые для надлежащего содержания систем водоснабжения (холодного и горячего), отопления и водоотведения в многоквартирных домах: </t>
  </si>
  <si>
    <t>Проверка исправности, работоспособности, гулировка и техническое обслуживание запорной арматуры, контрольно - измерительных приборов</t>
  </si>
  <si>
    <t>Ежемесячно</t>
  </si>
  <si>
    <t>Постоянный контроль параметров теплоносителя и воды (давления, температуры) и незамедлительное принятие мер к восстановлению требуемых параметров отопления и водоснабжения и герметичности систем</t>
  </si>
  <si>
    <t>1 раз в неделю</t>
  </si>
  <si>
    <t xml:space="preserve">Контроль состояния и замена исправных контрольно - изрительных приборов (манометров, термометров и т.п.) </t>
  </si>
  <si>
    <t>Восстановление работоспособности (ремонт, замена) оборудования, водоразборных приборов, относяшихся к общему имуществу в многоквартирном доме</t>
  </si>
  <si>
    <t>По мере необходимости</t>
  </si>
  <si>
    <t>Контроль состояния и незамедлительное восстановление герметичности участков трубопрободов и соеденительных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</si>
  <si>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</t>
  </si>
  <si>
    <t>Промывка систем водоснабжения для удаления накипно - коррозионных отложений</t>
  </si>
  <si>
    <t xml:space="preserve">1 раз в год </t>
  </si>
  <si>
    <t>4. Работы, выполняемые в целях надлежащего содержания систем теплоснабжения,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</si>
  <si>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</si>
  <si>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 xml:space="preserve"> 1 раз в год</t>
  </si>
  <si>
    <t>Проведение пробных пусконаладочных работ</t>
  </si>
  <si>
    <t>Удаление воздуха из системы отопления</t>
  </si>
  <si>
    <t>Промывка централизованных систем теплоснабжения для удаления накипно - коррозионных отложений</t>
  </si>
  <si>
    <t xml:space="preserve">5. Работы, выполняемые в целях надлежащего содержания электрооборудования в многоквартирном доме: </t>
  </si>
  <si>
    <t>Проверка заземления оболочки электрокабеля, оборудования , замеры сопротивления изоляции проводов, трубопроводов и восстановление цепей</t>
  </si>
  <si>
    <t>Проверка и обеспечение работоспособности устройств защитного отключения</t>
  </si>
  <si>
    <t xml:space="preserve">Техническое обслуживание и ремонт силовых и осветительных установок, тепловых пунктов, внутридомовых электросетей , очистка клемм и соединений в групповых щитках и распределительных шкафах </t>
  </si>
  <si>
    <t xml:space="preserve">III. РАБОТЫ И УСЛУГИ ПО СОДЕРЖАНИЮ ИНОГО ОБЩЕГО ИМУЩЕСТВА В МНОГОКВАРТИРНОМ ДОМЕ </t>
  </si>
  <si>
    <t xml:space="preserve">1. Работы по содержанию помещений, входящих в состав общего имущества в многоквартирном доме: </t>
  </si>
  <si>
    <t>Влажная и сухая уборка тамбуров, коридоров, лестничных площадок и маршей нижних трех этажей</t>
  </si>
  <si>
    <t xml:space="preserve"> 3 раза в неделю</t>
  </si>
  <si>
    <t>Влажная и сухая уборка тамбуров, коридоров, лестничных площадок и маршей выше третьего этажа</t>
  </si>
  <si>
    <t>2 раза в неделю</t>
  </si>
  <si>
    <t>Влажная протирка подоконников, оконных решеток, перил и лестниц, почтовых ящиков</t>
  </si>
  <si>
    <t>1 раз в месяц</t>
  </si>
  <si>
    <t>Мытьё окон, влажная протирка дверей, стен, шкафов для электросчетчиков и слаботочных устройств</t>
  </si>
  <si>
    <t>Проведение дератизации помещений, входящих в состав общего имущества в многоквартирном доме</t>
  </si>
  <si>
    <t>Проведение дезинфекции помещений, входящих в состав общего имущества в многоквартирном доме</t>
  </si>
  <si>
    <t>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дома. Содержание детских и спортивных площадок.</t>
  </si>
  <si>
    <t xml:space="preserve">Работы по содержанию придомовой территории в зимний период года: </t>
  </si>
  <si>
    <t xml:space="preserve">Очистка крышек люков колодцев, водостоков, кровли, навесов над крыльцами от снега и льда </t>
  </si>
  <si>
    <t>По мере необходимости, но не реже 1 раза в неделю</t>
  </si>
  <si>
    <t>Сдвигание свежевыпавшего снега и очистка тротуаров от снега и льда, в границах земельного участка, прилегающей к дому</t>
  </si>
  <si>
    <t>Очистка пешеходных дорожек от наледи и льда</t>
  </si>
  <si>
    <t>Уборка крыльца и площадки перед входом в подъезд</t>
  </si>
  <si>
    <t>6 раз в неделю</t>
  </si>
  <si>
    <t>Уборка снега механизированным способом</t>
  </si>
  <si>
    <t>Уборка детской и спортивной площадки от мусора</t>
  </si>
  <si>
    <t xml:space="preserve"> 6 раз в неделю</t>
  </si>
  <si>
    <t>Очистка детской и спортивной площадки от снега ручным способом</t>
  </si>
  <si>
    <t xml:space="preserve">Работы по содержанию придомовой территории в теплый период года: </t>
  </si>
  <si>
    <t>Подметание и уборка придомовой территории</t>
  </si>
  <si>
    <t>Выкашивание газонов</t>
  </si>
  <si>
    <t>4 раза за период</t>
  </si>
  <si>
    <t>Уборка газонов</t>
  </si>
  <si>
    <t>3. Работы по содержанию детских и спортивных площадок</t>
  </si>
  <si>
    <t>Визуальный осмотр, проводящийся с целью проверки оборудования, позволяющий обнаружить очевидные опасные дефекты.</t>
  </si>
  <si>
    <t>Ежедневно</t>
  </si>
  <si>
    <t>Осмотр с целью проверки исправности и устойчивости оборудования, выявления износа элементов конструкции оборудования. Проверка степени износа поверхности скольжения (горки), прочность узлов крепления игровых конструкций и спортивных снарядов</t>
  </si>
  <si>
    <t>Основной осмотр – проверка, с целью оценки соответствия технического состояния оборудования требованиям безопасности</t>
  </si>
  <si>
    <t>Текущий ремонт оборудования детских и спортивных площадок</t>
  </si>
  <si>
    <t xml:space="preserve">4. Работы по обеспечению требований пожарной безопасности </t>
  </si>
  <si>
    <t xml:space="preserve">Осмотр общего имущества дома в целях обеспечения пожарной безопасности </t>
  </si>
  <si>
    <t>5. Обеспечение устранения аварий на внутридомовых инженерных системах в многоквартирном доме выполнение заявок населения</t>
  </si>
  <si>
    <t>Круглосуточно</t>
  </si>
  <si>
    <t>6. Техническое обслуживание и ремонт домофона</t>
  </si>
  <si>
    <t>7.</t>
  </si>
  <si>
    <t>Иные работы и услуги</t>
  </si>
  <si>
    <t xml:space="preserve">Информирование потребителей о порядке содержания и ремонта общего имущества многоквартирного дома, об изменении размера платы за жилое помещение, о порядке внесения платы за жилое помещение, а также предоставление иной информации, связанной с содержанием и ремонтом общего имущества многоквартирного дома </t>
  </si>
  <si>
    <t xml:space="preserve">Осуществление функций, связанных с регистрационным учетом граждан </t>
  </si>
  <si>
    <t xml:space="preserve">Прием граждан по вопросам пользования жилыми и нежилыми помещениями и общим имуществом многоквартирного дома, по иным вопросам, связанным с осуществлением деятельности по содержанию и ремонту общего имущества многоквартирного дома </t>
  </si>
  <si>
    <t xml:space="preserve">Принятие и рассмотрение обращений потребителей (жалоб, заявлений, требований, претензий) о непредоставлении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рассмотрения, а также составление актов о нарушении условий договора </t>
  </si>
  <si>
    <t xml:space="preserve">Выдача справок обратившимся за ними гражданам о месте проживания, составе семьи, выписки из финансового лицевого счета и других справок, связанных с пользованием гражданами жилыми помещениями </t>
  </si>
  <si>
    <t xml:space="preserve">Подготовка и представление отчетов об оказанных услугах, выполненных работах </t>
  </si>
  <si>
    <t xml:space="preserve">Уведомление об условиях договора лиц, приобретающих помещения в многоквартирном доме </t>
  </si>
  <si>
    <t>Проведение периодических осмотров и контрольных проверок технического состояния здания (с оценкой соответствия проектной документации)</t>
  </si>
  <si>
    <t xml:space="preserve">Ведение, хранение технической и иной документации на многоквартирный дом </t>
  </si>
  <si>
    <t xml:space="preserve">Формирование информационной базы о потребителях и обеспечение требований законодательства Российской Федерации к её защите </t>
  </si>
  <si>
    <t xml:space="preserve">Программное обеспечение деятельности по расчетам с потребителями </t>
  </si>
  <si>
    <t>Начисление платы за содержание и ремонт жилого помещения, осуществление перерасчетов в случаях, предусмотренных жилищным законодательством</t>
  </si>
  <si>
    <t xml:space="preserve">Оформление платежных документов и их предоставление потребителям в соответствии с условиями договора </t>
  </si>
  <si>
    <t>Проведение сверки расчетов по внесению платы за содержание и ремонт жилого помещения по требованию потребителя и выдача документов подтверждающих правильность начисления или расчетов</t>
  </si>
  <si>
    <t xml:space="preserve">Ведение претензионной, исковой работы, а также взаимодействие с судебными приставами по исполнительным листам </t>
  </si>
  <si>
    <t>ИТОГО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</si>
</sst>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dd\.mmm"/>
    <numFmt numFmtId="181" formatCode="#,##0.00_ ;\-#,##0.00\ "/>
    <numFmt numFmtId="182" formatCode="[&lt;=9999999]###\-####;\(###\)\ ###\-####"/>
  </numFmts>
  <fonts count="7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50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57" fillId="0" borderId="22" xfId="0" applyFont="1" applyBorder="1" applyAlignment="1">
      <alignment vertical="center"/>
    </xf>
    <xf numFmtId="0" fontId="57" fillId="0" borderId="20" xfId="0" applyFont="1" applyBorder="1" applyAlignment="1">
      <alignment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22" xfId="0" applyFont="1" applyFill="1" applyBorder="1" applyAlignment="1">
      <alignment vertical="center"/>
    </xf>
    <xf numFmtId="0" fontId="57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/>
    </xf>
    <xf numFmtId="0" fontId="57" fillId="0" borderId="22" xfId="0" applyFont="1" applyBorder="1" applyAlignment="1">
      <alignment vertical="center" wrapText="1"/>
    </xf>
    <xf numFmtId="0" fontId="0" fillId="0" borderId="21" xfId="0" applyFont="1" applyBorder="1" applyAlignment="1">
      <alignment horizont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57" fillId="0" borderId="22" xfId="0" applyFont="1" applyBorder="1" applyAlignment="1">
      <alignment wrapText="1"/>
    </xf>
    <xf numFmtId="180" fontId="0" fillId="0" borderId="0" xfId="0" applyNumberFormat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4" fontId="5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0" fontId="50" fillId="0" borderId="18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7" fillId="0" borderId="20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0" fillId="0" borderId="18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7" fillId="0" borderId="24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57" fillId="0" borderId="20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right" vertical="center"/>
    </xf>
    <xf numFmtId="0" fontId="50" fillId="0" borderId="29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0" fillId="0" borderId="33" xfId="0" applyFont="1" applyBorder="1" applyAlignment="1">
      <alignment wrapText="1"/>
    </xf>
    <xf numFmtId="0" fontId="0" fillId="0" borderId="33" xfId="0" applyBorder="1" applyAlignment="1">
      <alignment vertical="center"/>
    </xf>
    <xf numFmtId="4" fontId="50" fillId="0" borderId="34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9" fillId="0" borderId="38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39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22" xfId="0" applyFont="1" applyBorder="1" applyAlignment="1">
      <alignment/>
    </xf>
    <xf numFmtId="0" fontId="61" fillId="0" borderId="20" xfId="0" applyFont="1" applyBorder="1" applyAlignment="1">
      <alignment/>
    </xf>
    <xf numFmtId="0" fontId="60" fillId="0" borderId="20" xfId="0" applyFont="1" applyBorder="1" applyAlignment="1">
      <alignment horizontal="center"/>
    </xf>
    <xf numFmtId="2" fontId="60" fillId="0" borderId="20" xfId="0" applyNumberFormat="1" applyFont="1" applyBorder="1" applyAlignment="1">
      <alignment/>
    </xf>
    <xf numFmtId="2" fontId="60" fillId="0" borderId="40" xfId="0" applyNumberFormat="1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0" xfId="0" applyFont="1" applyBorder="1" applyAlignment="1">
      <alignment/>
    </xf>
    <xf numFmtId="176" fontId="60" fillId="0" borderId="20" xfId="15" applyFont="1" applyBorder="1" applyAlignment="1">
      <alignment horizontal="right"/>
    </xf>
    <xf numFmtId="176" fontId="60" fillId="0" borderId="40" xfId="15" applyFont="1" applyBorder="1" applyAlignment="1">
      <alignment horizontal="right"/>
    </xf>
    <xf numFmtId="176" fontId="60" fillId="0" borderId="21" xfId="15" applyFont="1" applyBorder="1" applyAlignment="1">
      <alignment horizontal="right"/>
    </xf>
    <xf numFmtId="0" fontId="59" fillId="0" borderId="20" xfId="0" applyFont="1" applyBorder="1" applyAlignment="1">
      <alignment/>
    </xf>
    <xf numFmtId="0" fontId="59" fillId="0" borderId="20" xfId="0" applyFont="1" applyBorder="1" applyAlignment="1">
      <alignment horizontal="center"/>
    </xf>
    <xf numFmtId="176" fontId="59" fillId="0" borderId="20" xfId="15" applyFont="1" applyBorder="1" applyAlignment="1">
      <alignment horizontal="right"/>
    </xf>
    <xf numFmtId="176" fontId="59" fillId="0" borderId="23" xfId="15" applyFont="1" applyBorder="1" applyAlignment="1">
      <alignment horizontal="right"/>
    </xf>
    <xf numFmtId="176" fontId="61" fillId="0" borderId="26" xfId="15" applyFont="1" applyBorder="1" applyAlignment="1">
      <alignment horizontal="right"/>
    </xf>
    <xf numFmtId="176" fontId="60" fillId="0" borderId="41" xfId="15" applyFont="1" applyBorder="1" applyAlignment="1">
      <alignment horizontal="right"/>
    </xf>
    <xf numFmtId="176" fontId="60" fillId="0" borderId="26" xfId="15" applyFont="1" applyBorder="1" applyAlignment="1">
      <alignment horizontal="right"/>
    </xf>
    <xf numFmtId="176" fontId="59" fillId="0" borderId="40" xfId="15" applyFont="1" applyBorder="1" applyAlignment="1">
      <alignment horizontal="right"/>
    </xf>
    <xf numFmtId="176" fontId="61" fillId="0" borderId="42" xfId="15" applyFont="1" applyBorder="1" applyAlignment="1">
      <alignment horizontal="right"/>
    </xf>
    <xf numFmtId="176" fontId="61" fillId="0" borderId="13" xfId="15" applyFont="1" applyBorder="1" applyAlignment="1">
      <alignment horizontal="right"/>
    </xf>
    <xf numFmtId="176" fontId="60" fillId="0" borderId="43" xfId="15" applyFont="1" applyBorder="1" applyAlignment="1">
      <alignment horizontal="right"/>
    </xf>
    <xf numFmtId="0" fontId="59" fillId="0" borderId="22" xfId="0" applyFont="1" applyBorder="1" applyAlignment="1">
      <alignment/>
    </xf>
    <xf numFmtId="176" fontId="60" fillId="0" borderId="42" xfId="15" applyFont="1" applyBorder="1" applyAlignment="1">
      <alignment horizontal="right"/>
    </xf>
    <xf numFmtId="176" fontId="60" fillId="0" borderId="44" xfId="15" applyFont="1" applyBorder="1" applyAlignment="1">
      <alignment horizontal="right"/>
    </xf>
    <xf numFmtId="0" fontId="60" fillId="0" borderId="22" xfId="0" applyFont="1" applyBorder="1" applyAlignment="1">
      <alignment vertical="top"/>
    </xf>
    <xf numFmtId="0" fontId="60" fillId="0" borderId="20" xfId="0" applyFont="1" applyBorder="1" applyAlignment="1">
      <alignment vertical="top" wrapText="1"/>
    </xf>
    <xf numFmtId="176" fontId="62" fillId="0" borderId="20" xfId="15" applyFont="1" applyBorder="1" applyAlignment="1">
      <alignment horizontal="right"/>
    </xf>
    <xf numFmtId="0" fontId="0" fillId="0" borderId="44" xfId="0" applyBorder="1" applyAlignment="1">
      <alignment/>
    </xf>
    <xf numFmtId="0" fontId="62" fillId="0" borderId="20" xfId="0" applyFont="1" applyBorder="1" applyAlignment="1">
      <alignment/>
    </xf>
    <xf numFmtId="176" fontId="63" fillId="0" borderId="40" xfId="15" applyFont="1" applyBorder="1" applyAlignment="1">
      <alignment horizontal="right"/>
    </xf>
    <xf numFmtId="0" fontId="60" fillId="0" borderId="20" xfId="0" applyFont="1" applyBorder="1" applyAlignment="1">
      <alignment horizontal="center" vertical="center"/>
    </xf>
    <xf numFmtId="176" fontId="60" fillId="0" borderId="40" xfId="15" applyFont="1" applyBorder="1" applyAlignment="1">
      <alignment horizontal="right" vertical="center"/>
    </xf>
    <xf numFmtId="176" fontId="62" fillId="0" borderId="20" xfId="15" applyFont="1" applyBorder="1" applyAlignment="1">
      <alignment horizontal="right" vertical="center"/>
    </xf>
    <xf numFmtId="176" fontId="60" fillId="0" borderId="42" xfId="15" applyFont="1" applyBorder="1" applyAlignment="1">
      <alignment horizontal="right" vertical="center"/>
    </xf>
    <xf numFmtId="176" fontId="64" fillId="0" borderId="45" xfId="15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176" fontId="60" fillId="0" borderId="45" xfId="15" applyFont="1" applyBorder="1" applyAlignment="1">
      <alignment horizontal="right"/>
    </xf>
    <xf numFmtId="2" fontId="65" fillId="0" borderId="45" xfId="0" applyNumberFormat="1" applyFont="1" applyBorder="1" applyAlignment="1">
      <alignment horizontal="center"/>
    </xf>
    <xf numFmtId="2" fontId="65" fillId="0" borderId="21" xfId="0" applyNumberFormat="1" applyFont="1" applyBorder="1" applyAlignment="1">
      <alignment horizontal="center"/>
    </xf>
    <xf numFmtId="0" fontId="60" fillId="0" borderId="29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23" xfId="0" applyFont="1" applyBorder="1" applyAlignment="1">
      <alignment horizontal="center"/>
    </xf>
    <xf numFmtId="176" fontId="62" fillId="0" borderId="23" xfId="15" applyFont="1" applyBorder="1" applyAlignment="1">
      <alignment horizontal="right"/>
    </xf>
    <xf numFmtId="0" fontId="59" fillId="33" borderId="46" xfId="0" applyFont="1" applyFill="1" applyBorder="1" applyAlignment="1">
      <alignment/>
    </xf>
    <xf numFmtId="0" fontId="59" fillId="33" borderId="47" xfId="0" applyFont="1" applyFill="1" applyBorder="1" applyAlignment="1">
      <alignment/>
    </xf>
    <xf numFmtId="0" fontId="59" fillId="33" borderId="47" xfId="0" applyFont="1" applyFill="1" applyBorder="1" applyAlignment="1">
      <alignment horizontal="center"/>
    </xf>
    <xf numFmtId="176" fontId="59" fillId="33" borderId="48" xfId="15" applyFont="1" applyFill="1" applyBorder="1" applyAlignment="1">
      <alignment horizontal="right"/>
    </xf>
    <xf numFmtId="176" fontId="61" fillId="33" borderId="13" xfId="15" applyFont="1" applyFill="1" applyBorder="1" applyAlignment="1">
      <alignment horizontal="right"/>
    </xf>
    <xf numFmtId="0" fontId="60" fillId="0" borderId="22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/>
    </xf>
    <xf numFmtId="176" fontId="59" fillId="0" borderId="20" xfId="15" applyFont="1" applyFill="1" applyBorder="1" applyAlignment="1">
      <alignment horizontal="right"/>
    </xf>
    <xf numFmtId="176" fontId="61" fillId="0" borderId="27" xfId="15" applyFont="1" applyFill="1" applyBorder="1" applyAlignment="1">
      <alignment horizontal="right"/>
    </xf>
    <xf numFmtId="0" fontId="59" fillId="0" borderId="22" xfId="0" applyFont="1" applyFill="1" applyBorder="1" applyAlignment="1">
      <alignment/>
    </xf>
    <xf numFmtId="176" fontId="61" fillId="0" borderId="21" xfId="15" applyFont="1" applyFill="1" applyBorder="1" applyAlignment="1">
      <alignment horizontal="right"/>
    </xf>
    <xf numFmtId="0" fontId="59" fillId="34" borderId="22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4" borderId="20" xfId="0" applyFont="1" applyFill="1" applyBorder="1" applyAlignment="1">
      <alignment horizontal="center"/>
    </xf>
    <xf numFmtId="176" fontId="59" fillId="34" borderId="20" xfId="15" applyFont="1" applyFill="1" applyBorder="1" applyAlignment="1">
      <alignment horizontal="right"/>
    </xf>
    <xf numFmtId="176" fontId="61" fillId="34" borderId="21" xfId="15" applyFont="1" applyFill="1" applyBorder="1" applyAlignment="1">
      <alignment horizontal="right"/>
    </xf>
    <xf numFmtId="0" fontId="60" fillId="0" borderId="20" xfId="0" applyFont="1" applyFill="1" applyBorder="1" applyAlignment="1">
      <alignment/>
    </xf>
    <xf numFmtId="0" fontId="60" fillId="0" borderId="20" xfId="0" applyFont="1" applyFill="1" applyBorder="1" applyAlignment="1">
      <alignment horizontal="center"/>
    </xf>
    <xf numFmtId="176" fontId="60" fillId="0" borderId="20" xfId="15" applyFont="1" applyFill="1" applyBorder="1" applyAlignment="1">
      <alignment horizontal="right"/>
    </xf>
    <xf numFmtId="176" fontId="60" fillId="0" borderId="21" xfId="15" applyFont="1" applyFill="1" applyBorder="1" applyAlignment="1">
      <alignment horizontal="right"/>
    </xf>
    <xf numFmtId="0" fontId="60" fillId="0" borderId="22" xfId="0" applyFont="1" applyBorder="1" applyAlignment="1">
      <alignment horizontal="right"/>
    </xf>
    <xf numFmtId="0" fontId="60" fillId="0" borderId="32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3" xfId="0" applyFont="1" applyBorder="1" applyAlignment="1">
      <alignment horizontal="center"/>
    </xf>
    <xf numFmtId="176" fontId="59" fillId="0" borderId="33" xfId="15" applyFont="1" applyBorder="1" applyAlignment="1">
      <alignment horizontal="right"/>
    </xf>
    <xf numFmtId="176" fontId="59" fillId="0" borderId="49" xfId="15" applyFont="1" applyBorder="1" applyAlignment="1">
      <alignment horizontal="right"/>
    </xf>
    <xf numFmtId="176" fontId="60" fillId="0" borderId="34" xfId="15" applyFont="1" applyBorder="1" applyAlignment="1">
      <alignment horizontal="right"/>
    </xf>
    <xf numFmtId="0" fontId="62" fillId="0" borderId="35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176" fontId="59" fillId="0" borderId="41" xfId="15" applyFont="1" applyBorder="1" applyAlignment="1">
      <alignment horizontal="right"/>
    </xf>
    <xf numFmtId="181" fontId="62" fillId="35" borderId="26" xfId="15" applyNumberFormat="1" applyFont="1" applyFill="1" applyBorder="1" applyAlignment="1">
      <alignment/>
    </xf>
    <xf numFmtId="181" fontId="60" fillId="0" borderId="21" xfId="15" applyNumberFormat="1" applyFont="1" applyBorder="1" applyAlignment="1">
      <alignment/>
    </xf>
    <xf numFmtId="0" fontId="60" fillId="33" borderId="22" xfId="0" applyFont="1" applyFill="1" applyBorder="1" applyAlignment="1">
      <alignment/>
    </xf>
    <xf numFmtId="181" fontId="60" fillId="0" borderId="26" xfId="15" applyNumberFormat="1" applyFont="1" applyBorder="1" applyAlignment="1">
      <alignment/>
    </xf>
    <xf numFmtId="181" fontId="62" fillId="11" borderId="26" xfId="15" applyNumberFormat="1" applyFont="1" applyFill="1" applyBorder="1" applyAlignment="1">
      <alignment/>
    </xf>
    <xf numFmtId="176" fontId="66" fillId="0" borderId="20" xfId="15" applyFont="1" applyBorder="1" applyAlignment="1">
      <alignment horizontal="right"/>
    </xf>
    <xf numFmtId="176" fontId="67" fillId="0" borderId="21" xfId="15" applyFont="1" applyBorder="1" applyAlignment="1">
      <alignment horizontal="right"/>
    </xf>
    <xf numFmtId="176" fontId="66" fillId="0" borderId="13" xfId="15" applyFont="1" applyBorder="1" applyAlignment="1">
      <alignment horizontal="right"/>
    </xf>
    <xf numFmtId="176" fontId="60" fillId="0" borderId="51" xfId="15" applyFont="1" applyBorder="1" applyAlignment="1">
      <alignment horizontal="right"/>
    </xf>
    <xf numFmtId="176" fontId="60" fillId="0" borderId="27" xfId="15" applyFont="1" applyBorder="1" applyAlignment="1">
      <alignment horizontal="right"/>
    </xf>
    <xf numFmtId="176" fontId="60" fillId="0" borderId="52" xfId="15" applyFont="1" applyBorder="1" applyAlignment="1">
      <alignment horizontal="right"/>
    </xf>
    <xf numFmtId="176" fontId="60" fillId="0" borderId="53" xfId="15" applyFont="1" applyBorder="1" applyAlignment="1">
      <alignment horizontal="right"/>
    </xf>
    <xf numFmtId="176" fontId="66" fillId="35" borderId="13" xfId="15" applyFont="1" applyFill="1" applyBorder="1" applyAlignment="1">
      <alignment horizontal="right"/>
    </xf>
    <xf numFmtId="0" fontId="60" fillId="33" borderId="22" xfId="0" applyFont="1" applyFill="1" applyBorder="1" applyAlignment="1">
      <alignment vertical="top"/>
    </xf>
    <xf numFmtId="176" fontId="62" fillId="0" borderId="52" xfId="15" applyFont="1" applyBorder="1" applyAlignment="1">
      <alignment horizontal="right" vertical="top" wrapText="1"/>
    </xf>
    <xf numFmtId="176" fontId="62" fillId="0" borderId="53" xfId="15" applyFont="1" applyBorder="1" applyAlignment="1">
      <alignment horizontal="right"/>
    </xf>
    <xf numFmtId="176" fontId="62" fillId="0" borderId="51" xfId="15" applyFont="1" applyBorder="1" applyAlignment="1">
      <alignment horizontal="right"/>
    </xf>
    <xf numFmtId="176" fontId="62" fillId="0" borderId="52" xfId="15" applyFont="1" applyBorder="1" applyAlignment="1">
      <alignment horizontal="right"/>
    </xf>
    <xf numFmtId="176" fontId="60" fillId="0" borderId="20" xfId="15" applyFont="1" applyBorder="1" applyAlignment="1">
      <alignment horizontal="right" vertical="center"/>
    </xf>
    <xf numFmtId="176" fontId="62" fillId="0" borderId="53" xfId="15" applyFont="1" applyBorder="1" applyAlignment="1">
      <alignment horizontal="right" vertical="center"/>
    </xf>
    <xf numFmtId="176" fontId="60" fillId="0" borderId="26" xfId="15" applyFont="1" applyBorder="1" applyAlignment="1">
      <alignment horizontal="right" vertical="center"/>
    </xf>
    <xf numFmtId="176" fontId="62" fillId="0" borderId="0" xfId="15" applyFont="1" applyBorder="1" applyAlignment="1">
      <alignment horizontal="right"/>
    </xf>
    <xf numFmtId="176" fontId="64" fillId="0" borderId="28" xfId="15" applyFont="1" applyBorder="1" applyAlignment="1">
      <alignment horizontal="right"/>
    </xf>
    <xf numFmtId="176" fontId="57" fillId="0" borderId="20" xfId="15" applyFont="1" applyBorder="1" applyAlignment="1">
      <alignment horizontal="right"/>
    </xf>
    <xf numFmtId="176" fontId="57" fillId="0" borderId="0" xfId="15" applyFont="1" applyBorder="1" applyAlignment="1">
      <alignment horizontal="right"/>
    </xf>
    <xf numFmtId="176" fontId="68" fillId="0" borderId="28" xfId="15" applyFont="1" applyBorder="1" applyAlignment="1">
      <alignment horizontal="right"/>
    </xf>
    <xf numFmtId="0" fontId="59" fillId="33" borderId="22" xfId="0" applyFont="1" applyFill="1" applyBorder="1" applyAlignment="1">
      <alignment/>
    </xf>
    <xf numFmtId="176" fontId="60" fillId="0" borderId="28" xfId="15" applyFont="1" applyBorder="1" applyAlignment="1">
      <alignment horizontal="right"/>
    </xf>
    <xf numFmtId="176" fontId="60" fillId="11" borderId="20" xfId="15" applyFont="1" applyFill="1" applyBorder="1" applyAlignment="1">
      <alignment horizontal="right"/>
    </xf>
    <xf numFmtId="176" fontId="62" fillId="11" borderId="52" xfId="15" applyFont="1" applyFill="1" applyBorder="1" applyAlignment="1">
      <alignment horizontal="right"/>
    </xf>
    <xf numFmtId="2" fontId="62" fillId="11" borderId="21" xfId="15" applyNumberFormat="1" applyFont="1" applyFill="1" applyBorder="1" applyAlignment="1">
      <alignment horizontal="right" vertical="center"/>
    </xf>
    <xf numFmtId="176" fontId="60" fillId="35" borderId="20" xfId="15" applyFont="1" applyFill="1" applyBorder="1" applyAlignment="1">
      <alignment horizontal="right"/>
    </xf>
    <xf numFmtId="176" fontId="62" fillId="35" borderId="53" xfId="15" applyFont="1" applyFill="1" applyBorder="1" applyAlignment="1">
      <alignment horizontal="right"/>
    </xf>
    <xf numFmtId="2" fontId="62" fillId="35" borderId="21" xfId="15" applyNumberFormat="1" applyFont="1" applyFill="1" applyBorder="1" applyAlignment="1">
      <alignment horizontal="right" vertical="center"/>
    </xf>
    <xf numFmtId="176" fontId="60" fillId="35" borderId="40" xfId="15" applyFont="1" applyFill="1" applyBorder="1" applyAlignment="1">
      <alignment horizontal="right"/>
    </xf>
    <xf numFmtId="176" fontId="62" fillId="35" borderId="20" xfId="15" applyFont="1" applyFill="1" applyBorder="1" applyAlignment="1">
      <alignment horizontal="right"/>
    </xf>
    <xf numFmtId="2" fontId="62" fillId="35" borderId="45" xfId="0" applyNumberFormat="1" applyFont="1" applyFill="1" applyBorder="1" applyAlignment="1">
      <alignment horizontal="right" vertical="center"/>
    </xf>
    <xf numFmtId="176" fontId="66" fillId="0" borderId="13" xfId="15" applyFont="1" applyFill="1" applyBorder="1" applyAlignment="1">
      <alignment horizontal="right"/>
    </xf>
    <xf numFmtId="176" fontId="60" fillId="0" borderId="0" xfId="15" applyFont="1" applyBorder="1" applyAlignment="1">
      <alignment horizontal="right"/>
    </xf>
    <xf numFmtId="0" fontId="60" fillId="36" borderId="22" xfId="0" applyFont="1" applyFill="1" applyBorder="1" applyAlignment="1">
      <alignment/>
    </xf>
    <xf numFmtId="0" fontId="69" fillId="36" borderId="20" xfId="0" applyFont="1" applyFill="1" applyBorder="1" applyAlignment="1">
      <alignment/>
    </xf>
    <xf numFmtId="0" fontId="59" fillId="36" borderId="20" xfId="0" applyFont="1" applyFill="1" applyBorder="1" applyAlignment="1">
      <alignment horizontal="center"/>
    </xf>
    <xf numFmtId="176" fontId="70" fillId="36" borderId="20" xfId="15" applyFont="1" applyFill="1" applyBorder="1" applyAlignment="1">
      <alignment horizontal="right"/>
    </xf>
    <xf numFmtId="176" fontId="50" fillId="36" borderId="21" xfId="15" applyFont="1" applyFill="1" applyBorder="1" applyAlignment="1">
      <alignment horizontal="right"/>
    </xf>
    <xf numFmtId="176" fontId="70" fillId="36" borderId="13" xfId="15" applyFont="1" applyFill="1" applyBorder="1" applyAlignment="1">
      <alignment horizontal="right"/>
    </xf>
    <xf numFmtId="176" fontId="59" fillId="11" borderId="33" xfId="15" applyFont="1" applyFill="1" applyBorder="1" applyAlignment="1">
      <alignment horizontal="right"/>
    </xf>
    <xf numFmtId="176" fontId="59" fillId="35" borderId="33" xfId="15" applyFont="1" applyFill="1" applyBorder="1" applyAlignment="1">
      <alignment horizontal="center" vertical="top" wrapText="1"/>
    </xf>
    <xf numFmtId="176" fontId="60" fillId="35" borderId="27" xfId="15" applyFont="1" applyFill="1" applyBorder="1" applyAlignment="1">
      <alignment horizontal="right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0" fillId="16" borderId="22" xfId="0" applyFont="1" applyFill="1" applyBorder="1" applyAlignment="1">
      <alignment/>
    </xf>
    <xf numFmtId="0" fontId="69" fillId="16" borderId="20" xfId="0" applyFont="1" applyFill="1" applyBorder="1" applyAlignment="1">
      <alignment/>
    </xf>
    <xf numFmtId="0" fontId="59" fillId="16" borderId="20" xfId="0" applyFont="1" applyFill="1" applyBorder="1" applyAlignment="1">
      <alignment horizontal="center"/>
    </xf>
    <xf numFmtId="176" fontId="70" fillId="16" borderId="20" xfId="15" applyFont="1" applyFill="1" applyBorder="1" applyAlignment="1">
      <alignment horizontal="right"/>
    </xf>
    <xf numFmtId="176" fontId="50" fillId="16" borderId="21" xfId="15" applyFont="1" applyFill="1" applyBorder="1" applyAlignment="1">
      <alignment horizontal="right"/>
    </xf>
    <xf numFmtId="176" fontId="70" fillId="16" borderId="13" xfId="15" applyFont="1" applyFill="1" applyBorder="1" applyAlignment="1">
      <alignment horizontal="right"/>
    </xf>
    <xf numFmtId="176" fontId="62" fillId="35" borderId="52" xfId="15" applyFont="1" applyFill="1" applyBorder="1" applyAlignment="1">
      <alignment horizontal="right"/>
    </xf>
    <xf numFmtId="2" fontId="62" fillId="35" borderId="20" xfId="15" applyNumberFormat="1" applyFont="1" applyFill="1" applyBorder="1" applyAlignment="1">
      <alignment horizontal="right" vertical="center"/>
    </xf>
    <xf numFmtId="2" fontId="62" fillId="35" borderId="20" xfId="0" applyNumberFormat="1" applyFont="1" applyFill="1" applyBorder="1" applyAlignment="1">
      <alignment horizontal="right" vertical="center"/>
    </xf>
    <xf numFmtId="176" fontId="66" fillId="0" borderId="54" xfId="15" applyFont="1" applyFill="1" applyBorder="1" applyAlignment="1">
      <alignment horizontal="right"/>
    </xf>
    <xf numFmtId="0" fontId="60" fillId="37" borderId="22" xfId="0" applyFont="1" applyFill="1" applyBorder="1" applyAlignment="1">
      <alignment/>
    </xf>
    <xf numFmtId="0" fontId="69" fillId="37" borderId="20" xfId="0" applyFont="1" applyFill="1" applyBorder="1" applyAlignment="1">
      <alignment/>
    </xf>
    <xf numFmtId="0" fontId="59" fillId="37" borderId="20" xfId="0" applyFont="1" applyFill="1" applyBorder="1" applyAlignment="1">
      <alignment horizontal="center"/>
    </xf>
    <xf numFmtId="176" fontId="70" fillId="37" borderId="20" xfId="15" applyFont="1" applyFill="1" applyBorder="1" applyAlignment="1">
      <alignment horizontal="right"/>
    </xf>
    <xf numFmtId="176" fontId="50" fillId="37" borderId="21" xfId="15" applyFont="1" applyFill="1" applyBorder="1" applyAlignment="1">
      <alignment horizontal="right"/>
    </xf>
    <xf numFmtId="176" fontId="70" fillId="37" borderId="13" xfId="15" applyFont="1" applyFill="1" applyBorder="1" applyAlignment="1">
      <alignment horizontal="right"/>
    </xf>
    <xf numFmtId="176" fontId="60" fillId="35" borderId="34" xfId="15" applyFont="1" applyFill="1" applyBorder="1" applyAlignment="1">
      <alignment horizontal="right"/>
    </xf>
    <xf numFmtId="0" fontId="57" fillId="0" borderId="50" xfId="0" applyFont="1" applyBorder="1" applyAlignment="1">
      <alignment horizontal="center"/>
    </xf>
    <xf numFmtId="0" fontId="59" fillId="0" borderId="31" xfId="0" applyFont="1" applyBorder="1" applyAlignment="1">
      <alignment/>
    </xf>
    <xf numFmtId="0" fontId="59" fillId="0" borderId="25" xfId="0" applyFont="1" applyBorder="1" applyAlignment="1">
      <alignment/>
    </xf>
    <xf numFmtId="0" fontId="60" fillId="0" borderId="25" xfId="0" applyFont="1" applyBorder="1" applyAlignment="1">
      <alignment horizontal="center"/>
    </xf>
    <xf numFmtId="0" fontId="60" fillId="0" borderId="25" xfId="0" applyFont="1" applyBorder="1" applyAlignment="1">
      <alignment/>
    </xf>
    <xf numFmtId="0" fontId="60" fillId="0" borderId="27" xfId="0" applyFont="1" applyBorder="1" applyAlignment="1">
      <alignment/>
    </xf>
    <xf numFmtId="176" fontId="64" fillId="0" borderId="23" xfId="15" applyFont="1" applyBorder="1" applyAlignment="1">
      <alignment horizontal="right"/>
    </xf>
    <xf numFmtId="0" fontId="59" fillId="0" borderId="20" xfId="0" applyFont="1" applyBorder="1" applyAlignment="1">
      <alignment wrapText="1"/>
    </xf>
    <xf numFmtId="176" fontId="50" fillId="37" borderId="20" xfId="15" applyFont="1" applyFill="1" applyBorder="1" applyAlignment="1">
      <alignment horizontal="right"/>
    </xf>
    <xf numFmtId="0" fontId="60" fillId="0" borderId="32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3" xfId="0" applyFont="1" applyBorder="1" applyAlignment="1">
      <alignment horizontal="center" vertical="center"/>
    </xf>
    <xf numFmtId="176" fontId="59" fillId="11" borderId="33" xfId="15" applyFont="1" applyFill="1" applyBorder="1" applyAlignment="1">
      <alignment horizontal="right" vertical="center"/>
    </xf>
    <xf numFmtId="176" fontId="59" fillId="35" borderId="33" xfId="15" applyFont="1" applyFill="1" applyBorder="1" applyAlignment="1">
      <alignment horizontal="center" vertical="center" wrapText="1"/>
    </xf>
    <xf numFmtId="176" fontId="60" fillId="35" borderId="34" xfId="15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31">
      <selection activeCell="E13" sqref="E13"/>
    </sheetView>
  </sheetViews>
  <sheetFormatPr defaultColWidth="9.140625" defaultRowHeight="15"/>
  <cols>
    <col min="1" max="1" width="3.00390625" style="0" customWidth="1"/>
    <col min="2" max="2" width="43.00390625" style="0" customWidth="1"/>
    <col min="3" max="3" width="5.8515625" style="0" customWidth="1"/>
    <col min="4" max="4" width="15.28125" style="0" customWidth="1"/>
    <col min="5" max="5" width="9.57421875" style="0" customWidth="1"/>
    <col min="6" max="6" width="8.7109375" style="0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ht="6" customHeight="1"/>
    <row r="3" spans="1:6" ht="12" customHeight="1">
      <c r="A3" s="157" t="s">
        <v>1</v>
      </c>
      <c r="B3" s="76" t="s">
        <v>2</v>
      </c>
      <c r="C3" s="158" t="s">
        <v>3</v>
      </c>
      <c r="D3" s="158" t="s">
        <v>4</v>
      </c>
      <c r="E3" s="159" t="s">
        <v>5</v>
      </c>
      <c r="F3" s="159" t="s">
        <v>6</v>
      </c>
    </row>
    <row r="4" spans="1:6" ht="12.75" customHeight="1">
      <c r="A4" s="79" t="s">
        <v>7</v>
      </c>
      <c r="B4" s="80" t="s">
        <v>8</v>
      </c>
      <c r="C4" s="81"/>
      <c r="D4" s="82"/>
      <c r="E4" s="83"/>
      <c r="F4" s="84"/>
    </row>
    <row r="5" spans="1:6" ht="12.75" customHeight="1">
      <c r="A5" s="85"/>
      <c r="B5" s="86" t="s">
        <v>9</v>
      </c>
      <c r="C5" s="87"/>
      <c r="D5" s="88"/>
      <c r="E5" s="89"/>
      <c r="F5" s="90"/>
    </row>
    <row r="6" spans="1:6" ht="12.75" customHeight="1">
      <c r="A6" s="85">
        <v>1</v>
      </c>
      <c r="B6" s="91" t="s">
        <v>10</v>
      </c>
      <c r="C6" s="87" t="s">
        <v>11</v>
      </c>
      <c r="D6" s="92">
        <v>25000</v>
      </c>
      <c r="E6" s="93"/>
      <c r="F6" s="94"/>
    </row>
    <row r="7" spans="1:6" ht="12.75" customHeight="1">
      <c r="A7" s="85">
        <v>2</v>
      </c>
      <c r="B7" s="91" t="s">
        <v>12</v>
      </c>
      <c r="C7" s="87" t="s">
        <v>11</v>
      </c>
      <c r="D7" s="92">
        <f>D6*14.94%</f>
        <v>3735</v>
      </c>
      <c r="E7" s="93"/>
      <c r="F7" s="94"/>
    </row>
    <row r="8" spans="1:6" ht="12.75" customHeight="1">
      <c r="A8" s="85">
        <v>3</v>
      </c>
      <c r="B8" s="91" t="s">
        <v>13</v>
      </c>
      <c r="C8" s="87" t="s">
        <v>11</v>
      </c>
      <c r="D8" s="92">
        <f>(D6+D7)*34.2%</f>
        <v>9827.37</v>
      </c>
      <c r="E8" s="93"/>
      <c r="F8" s="94"/>
    </row>
    <row r="9" spans="1:6" ht="12.75" customHeight="1">
      <c r="A9" s="85">
        <v>4</v>
      </c>
      <c r="B9" s="91" t="s">
        <v>14</v>
      </c>
      <c r="C9" s="87" t="s">
        <v>11</v>
      </c>
      <c r="D9" s="92">
        <f>D6*18.09%</f>
        <v>4522.5</v>
      </c>
      <c r="E9" s="93"/>
      <c r="F9" s="94"/>
    </row>
    <row r="10" spans="1:6" ht="12.75" customHeight="1">
      <c r="A10" s="85"/>
      <c r="B10" s="95" t="s">
        <v>15</v>
      </c>
      <c r="C10" s="96" t="s">
        <v>11</v>
      </c>
      <c r="D10" s="97">
        <f>SUM(D6:D9)</f>
        <v>43084.87</v>
      </c>
      <c r="E10" s="160"/>
      <c r="F10" s="161">
        <f>D10/D53</f>
        <v>12.678359768119353</v>
      </c>
    </row>
    <row r="11" spans="1:6" ht="12.75" customHeight="1">
      <c r="A11" s="85"/>
      <c r="B11" s="91"/>
      <c r="C11" s="87"/>
      <c r="D11" s="92"/>
      <c r="E11" s="93"/>
      <c r="F11" s="162"/>
    </row>
    <row r="12" spans="1:6" ht="12.75" customHeight="1">
      <c r="A12" s="85"/>
      <c r="B12" s="86" t="s">
        <v>16</v>
      </c>
      <c r="C12" s="87"/>
      <c r="D12" s="92"/>
      <c r="E12" s="93"/>
      <c r="F12" s="162"/>
    </row>
    <row r="13" spans="1:6" ht="12.75" customHeight="1">
      <c r="A13" s="85">
        <v>1</v>
      </c>
      <c r="B13" s="91" t="s">
        <v>17</v>
      </c>
      <c r="C13" s="87" t="s">
        <v>11</v>
      </c>
      <c r="D13" s="92">
        <v>25000</v>
      </c>
      <c r="E13" s="93"/>
      <c r="F13" s="162"/>
    </row>
    <row r="14" spans="1:6" ht="12.75" customHeight="1">
      <c r="A14" s="85">
        <v>2</v>
      </c>
      <c r="B14" s="91" t="s">
        <v>12</v>
      </c>
      <c r="C14" s="87" t="s">
        <v>11</v>
      </c>
      <c r="D14" s="92">
        <f>D13*14.94%</f>
        <v>3735</v>
      </c>
      <c r="E14" s="93"/>
      <c r="F14" s="162"/>
    </row>
    <row r="15" spans="1:6" ht="12.75" customHeight="1">
      <c r="A15" s="85">
        <v>3</v>
      </c>
      <c r="B15" s="91" t="s">
        <v>18</v>
      </c>
      <c r="C15" s="87" t="s">
        <v>11</v>
      </c>
      <c r="D15" s="92">
        <f>(D13+D14)*34.2%</f>
        <v>9827.37</v>
      </c>
      <c r="E15" s="93"/>
      <c r="F15" s="162"/>
    </row>
    <row r="16" spans="1:6" ht="12.75" customHeight="1">
      <c r="A16" s="85">
        <v>4</v>
      </c>
      <c r="B16" s="91" t="s">
        <v>14</v>
      </c>
      <c r="C16" s="87" t="s">
        <v>11</v>
      </c>
      <c r="D16" s="92">
        <f>D13*18.09%</f>
        <v>4522.5</v>
      </c>
      <c r="E16" s="100"/>
      <c r="F16" s="164"/>
    </row>
    <row r="17" spans="1:6" ht="12.75" customHeight="1">
      <c r="A17" s="85"/>
      <c r="B17" s="95" t="s">
        <v>15</v>
      </c>
      <c r="C17" s="96" t="s">
        <v>11</v>
      </c>
      <c r="D17" s="102">
        <f>SUM(D13:D16)</f>
        <v>43084.87</v>
      </c>
      <c r="E17" s="160"/>
      <c r="F17" s="165">
        <f>D17/D53</f>
        <v>12.678359768119353</v>
      </c>
    </row>
    <row r="18" spans="1:6" ht="12.75" customHeight="1">
      <c r="A18" s="85"/>
      <c r="B18" s="95" t="s">
        <v>19</v>
      </c>
      <c r="C18" s="96" t="s">
        <v>11</v>
      </c>
      <c r="D18" s="166">
        <f>SUM(D10,D17)</f>
        <v>86169.74</v>
      </c>
      <c r="E18" s="167"/>
      <c r="F18" s="168">
        <f>F10+F17</f>
        <v>25.356719536238707</v>
      </c>
    </row>
    <row r="19" spans="1:6" ht="13.5" customHeight="1">
      <c r="A19" s="85"/>
      <c r="B19" s="91"/>
      <c r="C19" s="87"/>
      <c r="D19" s="92"/>
      <c r="E19" s="169"/>
      <c r="F19" s="170"/>
    </row>
    <row r="20" spans="1:6" ht="12.75" customHeight="1">
      <c r="A20" s="106" t="s">
        <v>20</v>
      </c>
      <c r="B20" s="95" t="s">
        <v>21</v>
      </c>
      <c r="C20" s="87"/>
      <c r="D20" s="92"/>
      <c r="E20" s="171"/>
      <c r="F20" s="94"/>
    </row>
    <row r="21" spans="1:6" ht="12.75" customHeight="1">
      <c r="A21" s="85">
        <v>1</v>
      </c>
      <c r="B21" s="91" t="s">
        <v>22</v>
      </c>
      <c r="C21" s="87" t="s">
        <v>11</v>
      </c>
      <c r="D21" s="92">
        <v>500</v>
      </c>
      <c r="E21" s="172"/>
      <c r="F21" s="101"/>
    </row>
    <row r="22" spans="1:6" ht="12.75" customHeight="1">
      <c r="A22" s="85"/>
      <c r="B22" s="95" t="s">
        <v>23</v>
      </c>
      <c r="C22" s="96" t="s">
        <v>11</v>
      </c>
      <c r="D22" s="166">
        <f>SUM(D21:D21)</f>
        <v>500</v>
      </c>
      <c r="E22" s="167"/>
      <c r="F22" s="173">
        <f>D22/D53</f>
        <v>0.1471323897242739</v>
      </c>
    </row>
    <row r="23" spans="1:6" ht="12.75" customHeight="1">
      <c r="A23" s="85"/>
      <c r="B23" s="91"/>
      <c r="C23" s="87"/>
      <c r="D23" s="92"/>
      <c r="E23" s="169"/>
      <c r="F23" s="170"/>
    </row>
    <row r="24" spans="1:6" ht="12.75" customHeight="1">
      <c r="A24" s="106" t="s">
        <v>24</v>
      </c>
      <c r="B24" s="95" t="s">
        <v>25</v>
      </c>
      <c r="C24" s="87"/>
      <c r="D24" s="92"/>
      <c r="E24" s="171"/>
      <c r="F24" s="94"/>
    </row>
    <row r="25" spans="1:6" ht="12" customHeight="1">
      <c r="A25" s="109">
        <v>1</v>
      </c>
      <c r="B25" s="110" t="s">
        <v>26</v>
      </c>
      <c r="C25" s="87" t="s">
        <v>11</v>
      </c>
      <c r="D25" s="92">
        <v>500</v>
      </c>
      <c r="E25" s="175"/>
      <c r="F25" s="121"/>
    </row>
    <row r="26" spans="1:6" ht="12.75" customHeight="1">
      <c r="A26" s="85">
        <v>2</v>
      </c>
      <c r="B26" s="91" t="s">
        <v>27</v>
      </c>
      <c r="C26" s="87" t="s">
        <v>11</v>
      </c>
      <c r="D26" s="92">
        <v>500</v>
      </c>
      <c r="E26" s="176"/>
      <c r="F26" s="101"/>
    </row>
    <row r="27" spans="1:6" ht="12.75" customHeight="1">
      <c r="A27" s="85"/>
      <c r="B27" s="95" t="s">
        <v>28</v>
      </c>
      <c r="C27" s="96" t="s">
        <v>11</v>
      </c>
      <c r="D27" s="166">
        <f>SUM(D25:D26)</f>
        <v>1000</v>
      </c>
      <c r="E27" s="167"/>
      <c r="F27" s="173">
        <f>D27/D53</f>
        <v>0.2942647794485478</v>
      </c>
    </row>
    <row r="28" spans="1:6" ht="13.5" customHeight="1">
      <c r="A28" s="91"/>
      <c r="B28" s="91"/>
      <c r="C28" s="87"/>
      <c r="D28" s="92"/>
      <c r="E28" s="182"/>
      <c r="F28" s="183"/>
    </row>
    <row r="29" spans="1:6" ht="12.75" customHeight="1">
      <c r="A29" s="95" t="s">
        <v>29</v>
      </c>
      <c r="B29" s="95" t="s">
        <v>30</v>
      </c>
      <c r="C29" s="96" t="s">
        <v>11</v>
      </c>
      <c r="D29" s="166">
        <v>300</v>
      </c>
      <c r="E29" s="167"/>
      <c r="F29" s="173">
        <f>D29/D53</f>
        <v>0.08827943383456434</v>
      </c>
    </row>
    <row r="30" spans="1:6" ht="12.75" customHeight="1">
      <c r="A30" s="91"/>
      <c r="B30" s="91"/>
      <c r="C30" s="87"/>
      <c r="D30" s="184"/>
      <c r="E30" s="185"/>
      <c r="F30" s="186"/>
    </row>
    <row r="31" spans="1:6" ht="12.75" customHeight="1">
      <c r="A31" s="106" t="s">
        <v>31</v>
      </c>
      <c r="B31" s="95" t="s">
        <v>32</v>
      </c>
      <c r="C31" s="96" t="s">
        <v>11</v>
      </c>
      <c r="D31" s="166">
        <v>2000</v>
      </c>
      <c r="E31" s="167"/>
      <c r="F31" s="173">
        <f>D31/D53</f>
        <v>0.5885295588970956</v>
      </c>
    </row>
    <row r="32" spans="1:6" ht="12.75" customHeight="1">
      <c r="A32" s="85"/>
      <c r="B32" s="91"/>
      <c r="C32" s="87"/>
      <c r="D32" s="184"/>
      <c r="E32" s="185"/>
      <c r="F32" s="186"/>
    </row>
    <row r="33" spans="1:6" ht="12.75" customHeight="1">
      <c r="A33" s="106" t="s">
        <v>33</v>
      </c>
      <c r="B33" s="95" t="s">
        <v>34</v>
      </c>
      <c r="C33" s="96" t="s">
        <v>11</v>
      </c>
      <c r="D33" s="166">
        <v>1000</v>
      </c>
      <c r="E33" s="167"/>
      <c r="F33" s="173">
        <f>D33/D53</f>
        <v>0.2942647794485478</v>
      </c>
    </row>
    <row r="34" spans="1:6" ht="12.75" customHeight="1">
      <c r="A34" s="85"/>
      <c r="B34" s="91"/>
      <c r="C34" s="87"/>
      <c r="D34" s="92"/>
      <c r="E34" s="177"/>
      <c r="F34" s="170"/>
    </row>
    <row r="35" spans="1:6" ht="12.75" customHeight="1">
      <c r="A35" s="106" t="s">
        <v>35</v>
      </c>
      <c r="B35" s="95" t="s">
        <v>36</v>
      </c>
      <c r="C35" s="87"/>
      <c r="D35" s="92"/>
      <c r="E35" s="178"/>
      <c r="F35" s="94"/>
    </row>
    <row r="36" spans="1:6" ht="12.75" customHeight="1">
      <c r="A36" s="85">
        <v>1</v>
      </c>
      <c r="B36" s="91" t="s">
        <v>37</v>
      </c>
      <c r="C36" s="87" t="s">
        <v>11</v>
      </c>
      <c r="D36" s="92">
        <v>3850</v>
      </c>
      <c r="E36" s="176"/>
      <c r="F36" s="101"/>
    </row>
    <row r="37" spans="1:6" ht="12.75" customHeight="1">
      <c r="A37" s="85"/>
      <c r="B37" s="95" t="s">
        <v>38</v>
      </c>
      <c r="C37" s="96" t="s">
        <v>11</v>
      </c>
      <c r="D37" s="166">
        <f>SUM(D36:D36)</f>
        <v>3850</v>
      </c>
      <c r="E37" s="167"/>
      <c r="F37" s="173">
        <f>D37/D53</f>
        <v>1.132919400876909</v>
      </c>
    </row>
    <row r="38" spans="1:6" ht="12.75" customHeight="1">
      <c r="A38" s="85"/>
      <c r="B38" s="91"/>
      <c r="C38" s="87"/>
      <c r="D38" s="92"/>
      <c r="E38" s="182"/>
      <c r="F38" s="188"/>
    </row>
    <row r="39" spans="1:6" ht="24.75" customHeight="1">
      <c r="A39" s="106" t="s">
        <v>39</v>
      </c>
      <c r="B39" s="236" t="s">
        <v>40</v>
      </c>
      <c r="C39" s="96" t="s">
        <v>11</v>
      </c>
      <c r="D39" s="166">
        <v>3000</v>
      </c>
      <c r="E39" s="167"/>
      <c r="F39" s="173">
        <f>D39/D53</f>
        <v>0.8827943383456434</v>
      </c>
    </row>
    <row r="40" spans="1:6" ht="12.75" customHeight="1">
      <c r="A40" s="85"/>
      <c r="B40" s="91"/>
      <c r="C40" s="87"/>
      <c r="D40" s="92"/>
      <c r="E40" s="177"/>
      <c r="F40" s="170"/>
    </row>
    <row r="41" spans="1:6" ht="12.75" customHeight="1">
      <c r="A41" s="106" t="s">
        <v>41</v>
      </c>
      <c r="B41" s="95" t="s">
        <v>42</v>
      </c>
      <c r="C41" s="87"/>
      <c r="D41" s="92"/>
      <c r="E41" s="178"/>
      <c r="F41" s="94"/>
    </row>
    <row r="42" spans="1:6" ht="12.75" customHeight="1">
      <c r="A42" s="85">
        <v>1</v>
      </c>
      <c r="B42" s="91" t="s">
        <v>43</v>
      </c>
      <c r="C42" s="87" t="s">
        <v>11</v>
      </c>
      <c r="D42" s="189">
        <v>6500</v>
      </c>
      <c r="E42" s="190"/>
      <c r="F42" s="191">
        <f>D42/D53</f>
        <v>1.9127210664155607</v>
      </c>
    </row>
    <row r="43" spans="1:6" ht="12.75" customHeight="1">
      <c r="A43" s="85">
        <v>2</v>
      </c>
      <c r="B43" s="91" t="s">
        <v>44</v>
      </c>
      <c r="C43" s="87" t="s">
        <v>11</v>
      </c>
      <c r="D43" s="189">
        <v>15000</v>
      </c>
      <c r="E43" s="190"/>
      <c r="F43" s="191">
        <f>D43/D53</f>
        <v>4.413971691728217</v>
      </c>
    </row>
    <row r="44" spans="1:6" ht="12.75" customHeight="1">
      <c r="A44" s="85">
        <v>3</v>
      </c>
      <c r="B44" s="91" t="s">
        <v>45</v>
      </c>
      <c r="C44" s="87" t="s">
        <v>11</v>
      </c>
      <c r="D44" s="189">
        <v>7000</v>
      </c>
      <c r="E44" s="190"/>
      <c r="F44" s="191">
        <f>D44/D53</f>
        <v>2.0598534561398347</v>
      </c>
    </row>
    <row r="45" spans="1:6" ht="12.75" customHeight="1">
      <c r="A45" s="85">
        <v>4</v>
      </c>
      <c r="B45" s="91" t="s">
        <v>46</v>
      </c>
      <c r="C45" s="87" t="s">
        <v>11</v>
      </c>
      <c r="D45" s="192">
        <v>2125</v>
      </c>
      <c r="E45" s="218">
        <f>D45*12</f>
        <v>25500</v>
      </c>
      <c r="F45" s="194">
        <f>D45/D53</f>
        <v>0.625312656328164</v>
      </c>
    </row>
    <row r="46" spans="1:6" ht="12.75" customHeight="1">
      <c r="A46" s="85">
        <v>5</v>
      </c>
      <c r="B46" s="91" t="s">
        <v>47</v>
      </c>
      <c r="C46" s="87" t="s">
        <v>11</v>
      </c>
      <c r="D46" s="192">
        <v>500</v>
      </c>
      <c r="E46" s="218">
        <f>D46*12</f>
        <v>6000</v>
      </c>
      <c r="F46" s="194">
        <f>D46/D53</f>
        <v>0.1471323897242739</v>
      </c>
    </row>
    <row r="47" spans="1:6" ht="12.75" customHeight="1">
      <c r="A47" s="85">
        <v>6</v>
      </c>
      <c r="B47" s="91" t="s">
        <v>48</v>
      </c>
      <c r="C47" s="87" t="s">
        <v>11</v>
      </c>
      <c r="D47" s="195">
        <v>1333.335</v>
      </c>
      <c r="E47" s="196">
        <f>D47*12</f>
        <v>16000.02</v>
      </c>
      <c r="F47" s="219">
        <f>D47/D53</f>
        <v>0.3923535297060295</v>
      </c>
    </row>
    <row r="48" spans="1:9" ht="12.75" customHeight="1">
      <c r="A48" s="85">
        <v>7</v>
      </c>
      <c r="B48" s="91" t="s">
        <v>49</v>
      </c>
      <c r="C48" s="87" t="s">
        <v>11</v>
      </c>
      <c r="D48" s="195">
        <v>2500</v>
      </c>
      <c r="E48" s="196">
        <f>D48*12</f>
        <v>30000</v>
      </c>
      <c r="F48" s="220">
        <f>D48/D53</f>
        <v>0.7356619486213695</v>
      </c>
      <c r="I48" s="209"/>
    </row>
    <row r="49" spans="1:6" ht="12.75" customHeight="1">
      <c r="A49" s="85"/>
      <c r="B49" s="95" t="s">
        <v>50</v>
      </c>
      <c r="C49" s="96" t="s">
        <v>11</v>
      </c>
      <c r="D49" s="166">
        <f>SUM(D42:D48)</f>
        <v>34958.335</v>
      </c>
      <c r="E49" s="167"/>
      <c r="F49" s="221">
        <f>SUM(F42:F48)</f>
        <v>10.28700673866345</v>
      </c>
    </row>
    <row r="50" spans="1:6" ht="12.75" customHeight="1">
      <c r="A50" s="85"/>
      <c r="B50" s="91"/>
      <c r="C50" s="87"/>
      <c r="D50" s="92"/>
      <c r="E50" s="199"/>
      <c r="F50" s="188"/>
    </row>
    <row r="51" spans="1:6" ht="15.75" customHeight="1">
      <c r="A51" s="222"/>
      <c r="B51" s="223" t="s">
        <v>51</v>
      </c>
      <c r="C51" s="224" t="s">
        <v>11</v>
      </c>
      <c r="D51" s="237">
        <f>SUM(D18,D22,D27,D29,D31,D33,D37,D39,D49)</f>
        <v>132778.075</v>
      </c>
      <c r="E51" s="226"/>
      <c r="F51" s="227">
        <f>SUM(F18+F22+F27+F29+F31+F33+F37+F39+F49)</f>
        <v>39.07191095547773</v>
      </c>
    </row>
    <row r="52" spans="1:6" ht="12.75" customHeight="1">
      <c r="A52" s="85"/>
      <c r="B52" s="91"/>
      <c r="C52" s="87"/>
      <c r="D52" s="92"/>
      <c r="E52" s="169"/>
      <c r="F52" s="170"/>
    </row>
    <row r="53" spans="1:6" ht="15.75">
      <c r="A53" s="238"/>
      <c r="B53" s="239" t="s">
        <v>52</v>
      </c>
      <c r="C53" s="240" t="s">
        <v>53</v>
      </c>
      <c r="D53" s="241">
        <v>3398.3</v>
      </c>
      <c r="E53" s="242">
        <v>4710.7</v>
      </c>
      <c r="F53" s="243">
        <f>F10+F22+F27+F29+F31+F33+F37+F39+F46+F48</f>
        <v>16.98933878704058</v>
      </c>
    </row>
    <row r="55" ht="15">
      <c r="D55" s="210"/>
    </row>
    <row r="56" ht="15">
      <c r="D56" s="210"/>
    </row>
    <row r="57" ht="15">
      <c r="D57" s="210"/>
    </row>
    <row r="60" spans="2:6" ht="15">
      <c r="B60" s="209"/>
      <c r="F60" s="211"/>
    </row>
  </sheetData>
  <sheetProtection/>
  <mergeCells count="1">
    <mergeCell ref="A1:F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3">
      <selection activeCell="D61" sqref="D61"/>
    </sheetView>
  </sheetViews>
  <sheetFormatPr defaultColWidth="9.140625" defaultRowHeight="15"/>
  <cols>
    <col min="1" max="1" width="3.28125" style="0" customWidth="1"/>
    <col min="2" max="2" width="51.28125" style="0" customWidth="1"/>
    <col min="3" max="3" width="5.8515625" style="0" customWidth="1"/>
    <col min="4" max="4" width="14.421875" style="0" customWidth="1"/>
    <col min="5" max="5" width="12.00390625" style="0" customWidth="1"/>
  </cols>
  <sheetData>
    <row r="1" spans="1:5" ht="15">
      <c r="A1" s="74" t="s">
        <v>0</v>
      </c>
      <c r="B1" s="74"/>
      <c r="C1" s="74"/>
      <c r="D1" s="74"/>
      <c r="E1" s="74"/>
    </row>
    <row r="2" ht="10.5" customHeight="1"/>
    <row r="3" spans="1:5" ht="12" customHeight="1">
      <c r="A3" s="75" t="s">
        <v>1</v>
      </c>
      <c r="B3" s="76" t="s">
        <v>2</v>
      </c>
      <c r="C3" s="76" t="s">
        <v>3</v>
      </c>
      <c r="D3" s="76" t="s">
        <v>54</v>
      </c>
      <c r="E3" s="229" t="s">
        <v>5</v>
      </c>
    </row>
    <row r="4" spans="1:5" ht="12.75" customHeight="1">
      <c r="A4" s="230" t="s">
        <v>7</v>
      </c>
      <c r="B4" s="231" t="s">
        <v>8</v>
      </c>
      <c r="C4" s="232"/>
      <c r="D4" s="233"/>
      <c r="E4" s="234"/>
    </row>
    <row r="5" spans="1:5" ht="12.75" customHeight="1">
      <c r="A5" s="85"/>
      <c r="B5" s="86" t="s">
        <v>9</v>
      </c>
      <c r="C5" s="87"/>
      <c r="D5" s="88"/>
      <c r="E5" s="90"/>
    </row>
    <row r="6" spans="1:5" ht="12.75" customHeight="1">
      <c r="A6" s="85">
        <v>1</v>
      </c>
      <c r="B6" s="91" t="s">
        <v>10</v>
      </c>
      <c r="C6" s="87" t="s">
        <v>11</v>
      </c>
      <c r="D6" s="92">
        <v>85000</v>
      </c>
      <c r="E6" s="94"/>
    </row>
    <row r="7" spans="1:5" ht="12.75" customHeight="1">
      <c r="A7" s="85">
        <v>2</v>
      </c>
      <c r="B7" s="91" t="s">
        <v>12</v>
      </c>
      <c r="C7" s="87" t="s">
        <v>11</v>
      </c>
      <c r="D7" s="92">
        <f>D6*14.94%</f>
        <v>12699</v>
      </c>
      <c r="E7" s="94"/>
    </row>
    <row r="8" spans="1:5" ht="12.75" customHeight="1">
      <c r="A8" s="85">
        <v>3</v>
      </c>
      <c r="B8" s="91" t="s">
        <v>18</v>
      </c>
      <c r="C8" s="87" t="s">
        <v>11</v>
      </c>
      <c r="D8" s="92">
        <f>D6*30.115%</f>
        <v>25597.749999999996</v>
      </c>
      <c r="E8" s="94"/>
    </row>
    <row r="9" spans="1:5" ht="12.75" customHeight="1">
      <c r="A9" s="85">
        <v>4</v>
      </c>
      <c r="B9" s="91" t="s">
        <v>14</v>
      </c>
      <c r="C9" s="87" t="s">
        <v>11</v>
      </c>
      <c r="D9" s="92">
        <f>D6*18.09%</f>
        <v>15376.5</v>
      </c>
      <c r="E9" s="94"/>
    </row>
    <row r="10" spans="1:5" ht="12.75" customHeight="1">
      <c r="A10" s="85"/>
      <c r="B10" s="95" t="s">
        <v>15</v>
      </c>
      <c r="C10" s="96" t="s">
        <v>11</v>
      </c>
      <c r="D10" s="97">
        <f>SUM(D6:D9)</f>
        <v>138673.25</v>
      </c>
      <c r="E10" s="235">
        <f>D10/D61</f>
        <v>24.842932640630597</v>
      </c>
    </row>
    <row r="11" spans="1:5" ht="12.75" customHeight="1">
      <c r="A11" s="85"/>
      <c r="B11" s="91"/>
      <c r="C11" s="87"/>
      <c r="D11" s="92"/>
      <c r="E11" s="94"/>
    </row>
    <row r="12" spans="1:5" ht="12.75" customHeight="1">
      <c r="A12" s="85"/>
      <c r="B12" s="86" t="s">
        <v>16</v>
      </c>
      <c r="C12" s="87"/>
      <c r="D12" s="92"/>
      <c r="E12" s="94"/>
    </row>
    <row r="13" spans="1:5" ht="12.75" customHeight="1">
      <c r="A13" s="85">
        <v>1</v>
      </c>
      <c r="B13" s="91" t="s">
        <v>17</v>
      </c>
      <c r="C13" s="87" t="s">
        <v>11</v>
      </c>
      <c r="D13" s="92">
        <v>30000</v>
      </c>
      <c r="E13" s="94"/>
    </row>
    <row r="14" spans="1:5" ht="12.75" customHeight="1">
      <c r="A14" s="85">
        <v>2</v>
      </c>
      <c r="B14" s="91" t="s">
        <v>12</v>
      </c>
      <c r="C14" s="87" t="s">
        <v>11</v>
      </c>
      <c r="D14" s="92">
        <f>D13*14.94%</f>
        <v>4482</v>
      </c>
      <c r="E14" s="94"/>
    </row>
    <row r="15" spans="1:5" ht="12.75" customHeight="1">
      <c r="A15" s="85">
        <v>3</v>
      </c>
      <c r="B15" s="91" t="s">
        <v>18</v>
      </c>
      <c r="C15" s="87" t="s">
        <v>11</v>
      </c>
      <c r="D15" s="92">
        <f>D13*30.11%</f>
        <v>9033</v>
      </c>
      <c r="E15" s="94"/>
    </row>
    <row r="16" spans="1:5" ht="12.75" customHeight="1">
      <c r="A16" s="85">
        <v>4</v>
      </c>
      <c r="B16" s="91" t="s">
        <v>14</v>
      </c>
      <c r="C16" s="87" t="s">
        <v>11</v>
      </c>
      <c r="D16" s="92">
        <f>D13*18.09%</f>
        <v>5427</v>
      </c>
      <c r="E16" s="101"/>
    </row>
    <row r="17" spans="1:5" ht="12.75" customHeight="1">
      <c r="A17" s="85"/>
      <c r="B17" s="95" t="s">
        <v>15</v>
      </c>
      <c r="C17" s="96" t="s">
        <v>11</v>
      </c>
      <c r="D17" s="102">
        <f>SUM(D13:D16)</f>
        <v>48942</v>
      </c>
      <c r="E17" s="235">
        <f>D17/D61</f>
        <v>8.76782515227517</v>
      </c>
    </row>
    <row r="18" spans="1:5" ht="12.75" customHeight="1">
      <c r="A18" s="85"/>
      <c r="B18" s="95" t="s">
        <v>19</v>
      </c>
      <c r="C18" s="96" t="s">
        <v>11</v>
      </c>
      <c r="D18" s="102">
        <f>SUM(D10,D17)</f>
        <v>187615.25</v>
      </c>
      <c r="E18" s="104">
        <f>D18/D61</f>
        <v>33.610757792905765</v>
      </c>
    </row>
    <row r="19" spans="1:5" ht="12.75" customHeight="1">
      <c r="A19" s="85"/>
      <c r="B19" s="91"/>
      <c r="C19" s="87"/>
      <c r="D19" s="92"/>
      <c r="E19" s="170"/>
    </row>
    <row r="20" spans="1:5" ht="12.75" customHeight="1">
      <c r="A20" s="106" t="s">
        <v>20</v>
      </c>
      <c r="B20" s="95" t="s">
        <v>21</v>
      </c>
      <c r="C20" s="87"/>
      <c r="D20" s="92"/>
      <c r="E20" s="94"/>
    </row>
    <row r="21" spans="1:5" ht="12.75" customHeight="1">
      <c r="A21" s="85">
        <v>1</v>
      </c>
      <c r="B21" s="91" t="s">
        <v>55</v>
      </c>
      <c r="C21" s="87" t="s">
        <v>11</v>
      </c>
      <c r="D21" s="92">
        <v>5050</v>
      </c>
      <c r="E21" s="94"/>
    </row>
    <row r="22" spans="1:5" ht="12.75" customHeight="1">
      <c r="A22" s="85">
        <v>2</v>
      </c>
      <c r="B22" s="91" t="s">
        <v>22</v>
      </c>
      <c r="C22" s="87" t="s">
        <v>11</v>
      </c>
      <c r="D22" s="92">
        <v>500</v>
      </c>
      <c r="E22" s="101"/>
    </row>
    <row r="23" spans="1:5" ht="12.75" customHeight="1">
      <c r="A23" s="85"/>
      <c r="B23" s="95" t="s">
        <v>23</v>
      </c>
      <c r="C23" s="96" t="s">
        <v>11</v>
      </c>
      <c r="D23" s="102">
        <f>SUM(D21:D22)</f>
        <v>5550</v>
      </c>
      <c r="E23" s="104">
        <f>D23/D61</f>
        <v>0.994267287710498</v>
      </c>
    </row>
    <row r="24" spans="1:5" ht="12.75" customHeight="1">
      <c r="A24" s="85"/>
      <c r="B24" s="91"/>
      <c r="C24" s="87"/>
      <c r="D24" s="92"/>
      <c r="E24" s="170"/>
    </row>
    <row r="25" spans="1:5" ht="12.75" customHeight="1">
      <c r="A25" s="106" t="s">
        <v>24</v>
      </c>
      <c r="B25" s="95" t="s">
        <v>25</v>
      </c>
      <c r="C25" s="87"/>
      <c r="D25" s="92"/>
      <c r="E25" s="94"/>
    </row>
    <row r="26" spans="1:5" ht="12.75" customHeight="1">
      <c r="A26" s="109">
        <v>1</v>
      </c>
      <c r="B26" s="110" t="s">
        <v>26</v>
      </c>
      <c r="C26" s="87" t="s">
        <v>11</v>
      </c>
      <c r="D26" s="92">
        <v>500</v>
      </c>
      <c r="E26" s="94"/>
    </row>
    <row r="27" spans="1:5" ht="12.75" customHeight="1">
      <c r="A27" s="85">
        <v>2</v>
      </c>
      <c r="B27" s="91" t="s">
        <v>27</v>
      </c>
      <c r="C27" s="87" t="s">
        <v>11</v>
      </c>
      <c r="D27" s="92">
        <v>1000</v>
      </c>
      <c r="E27" s="101"/>
    </row>
    <row r="28" spans="1:5" ht="12.75" customHeight="1">
      <c r="A28" s="85"/>
      <c r="B28" s="95" t="s">
        <v>28</v>
      </c>
      <c r="C28" s="96" t="s">
        <v>11</v>
      </c>
      <c r="D28" s="102">
        <f>SUM(D26:D27)</f>
        <v>1500</v>
      </c>
      <c r="E28" s="104">
        <f>D28/D61</f>
        <v>0.2687208885704049</v>
      </c>
    </row>
    <row r="29" spans="1:5" ht="12.75" customHeight="1">
      <c r="A29" s="85"/>
      <c r="B29" s="91"/>
      <c r="C29" s="87"/>
      <c r="D29" s="92"/>
      <c r="E29" s="170"/>
    </row>
    <row r="30" spans="1:5" ht="12.75" customHeight="1">
      <c r="A30" s="106" t="s">
        <v>29</v>
      </c>
      <c r="B30" s="95" t="s">
        <v>56</v>
      </c>
      <c r="C30" s="87"/>
      <c r="D30" s="92"/>
      <c r="E30" s="94"/>
    </row>
    <row r="31" spans="1:5" ht="12.75" customHeight="1">
      <c r="A31" s="85">
        <v>1</v>
      </c>
      <c r="B31" s="91" t="s">
        <v>57</v>
      </c>
      <c r="C31" s="87" t="s">
        <v>11</v>
      </c>
      <c r="D31" s="92">
        <v>23850</v>
      </c>
      <c r="E31" s="94"/>
    </row>
    <row r="32" spans="1:5" ht="12.75" customHeight="1">
      <c r="A32" s="109"/>
      <c r="B32" s="110"/>
      <c r="C32" s="115"/>
      <c r="D32" s="179"/>
      <c r="E32" s="181"/>
    </row>
    <row r="33" spans="1:5" ht="12.75" customHeight="1">
      <c r="A33" s="85"/>
      <c r="B33" s="95" t="s">
        <v>58</v>
      </c>
      <c r="C33" s="96" t="s">
        <v>11</v>
      </c>
      <c r="D33" s="102">
        <f>SUM(D31:D32)</f>
        <v>23850</v>
      </c>
      <c r="E33" s="104">
        <f>D33/D61</f>
        <v>4.272662128269437</v>
      </c>
    </row>
    <row r="34" spans="1:5" ht="12.75" customHeight="1">
      <c r="A34" s="85"/>
      <c r="B34" s="91"/>
      <c r="C34" s="87"/>
      <c r="D34" s="92"/>
      <c r="E34" s="183"/>
    </row>
    <row r="35" spans="1:5" ht="12.75" customHeight="1">
      <c r="A35" s="106" t="s">
        <v>31</v>
      </c>
      <c r="B35" s="95" t="s">
        <v>30</v>
      </c>
      <c r="C35" s="96" t="s">
        <v>11</v>
      </c>
      <c r="D35" s="102">
        <v>300</v>
      </c>
      <c r="E35" s="104">
        <f>D35/D61</f>
        <v>0.05374417771408097</v>
      </c>
    </row>
    <row r="36" spans="1:5" ht="12.75" customHeight="1">
      <c r="A36" s="85"/>
      <c r="B36" s="91"/>
      <c r="C36" s="87"/>
      <c r="D36" s="92"/>
      <c r="E36" s="183"/>
    </row>
    <row r="37" spans="1:5" ht="12.75" customHeight="1">
      <c r="A37" s="106" t="s">
        <v>33</v>
      </c>
      <c r="B37" s="95" t="s">
        <v>32</v>
      </c>
      <c r="C37" s="96" t="s">
        <v>11</v>
      </c>
      <c r="D37" s="102">
        <v>3000</v>
      </c>
      <c r="E37" s="104">
        <f>D37/D61</f>
        <v>0.5374417771408098</v>
      </c>
    </row>
    <row r="38" spans="1:5" ht="12.75" customHeight="1">
      <c r="A38" s="85"/>
      <c r="B38" s="91"/>
      <c r="C38" s="87"/>
      <c r="D38" s="92"/>
      <c r="E38" s="183"/>
    </row>
    <row r="39" spans="1:5" ht="12.75" customHeight="1">
      <c r="A39" s="106" t="s">
        <v>35</v>
      </c>
      <c r="B39" s="95" t="s">
        <v>34</v>
      </c>
      <c r="C39" s="96" t="s">
        <v>11</v>
      </c>
      <c r="D39" s="102">
        <v>500</v>
      </c>
      <c r="E39" s="104">
        <f>D39/D61</f>
        <v>0.08957362952346828</v>
      </c>
    </row>
    <row r="40" spans="1:5" ht="12.75" customHeight="1">
      <c r="A40" s="85"/>
      <c r="B40" s="91"/>
      <c r="C40" s="87"/>
      <c r="D40" s="92"/>
      <c r="E40" s="170"/>
    </row>
    <row r="41" spans="1:5" ht="12.75" customHeight="1">
      <c r="A41" s="106" t="s">
        <v>39</v>
      </c>
      <c r="B41" s="95" t="s">
        <v>36</v>
      </c>
      <c r="C41" s="87"/>
      <c r="D41" s="92"/>
      <c r="E41" s="94"/>
    </row>
    <row r="42" spans="1:5" ht="12.75" customHeight="1">
      <c r="A42" s="85">
        <v>1</v>
      </c>
      <c r="B42" s="91" t="s">
        <v>59</v>
      </c>
      <c r="C42" s="87" t="s">
        <v>11</v>
      </c>
      <c r="D42" s="92"/>
      <c r="E42" s="94"/>
    </row>
    <row r="43" spans="1:5" ht="12.75" customHeight="1">
      <c r="A43" s="85">
        <v>2</v>
      </c>
      <c r="B43" s="91" t="s">
        <v>60</v>
      </c>
      <c r="C43" s="87" t="s">
        <v>11</v>
      </c>
      <c r="D43" s="92"/>
      <c r="E43" s="94"/>
    </row>
    <row r="44" spans="1:5" ht="12.75" customHeight="1">
      <c r="A44" s="85">
        <v>3</v>
      </c>
      <c r="B44" s="91" t="s">
        <v>37</v>
      </c>
      <c r="C44" s="87" t="s">
        <v>11</v>
      </c>
      <c r="D44" s="92">
        <v>7300</v>
      </c>
      <c r="E44" s="101"/>
    </row>
    <row r="45" spans="1:5" ht="12.75" customHeight="1">
      <c r="A45" s="85"/>
      <c r="B45" s="95" t="s">
        <v>38</v>
      </c>
      <c r="C45" s="96" t="s">
        <v>11</v>
      </c>
      <c r="D45" s="102">
        <f>SUM(D42:D44)</f>
        <v>7300</v>
      </c>
      <c r="E45" s="104">
        <f>D45/D61</f>
        <v>1.307774991042637</v>
      </c>
    </row>
    <row r="46" spans="1:5" ht="12.75" customHeight="1">
      <c r="A46" s="85"/>
      <c r="B46" s="91"/>
      <c r="C46" s="87"/>
      <c r="D46" s="92"/>
      <c r="E46" s="188"/>
    </row>
    <row r="47" spans="1:5" ht="12.75" customHeight="1">
      <c r="A47" s="106" t="s">
        <v>41</v>
      </c>
      <c r="B47" s="95" t="s">
        <v>61</v>
      </c>
      <c r="C47" s="96" t="s">
        <v>11</v>
      </c>
      <c r="D47" s="102">
        <v>7000</v>
      </c>
      <c r="E47" s="104">
        <f>D47/D61</f>
        <v>1.254030813328556</v>
      </c>
    </row>
    <row r="48" spans="1:5" ht="12.75" customHeight="1">
      <c r="A48" s="85"/>
      <c r="B48" s="91"/>
      <c r="C48" s="87"/>
      <c r="D48" s="92"/>
      <c r="E48" s="170"/>
    </row>
    <row r="49" spans="1:5" ht="12.75" customHeight="1">
      <c r="A49" s="106" t="s">
        <v>62</v>
      </c>
      <c r="B49" s="95" t="s">
        <v>42</v>
      </c>
      <c r="C49" s="87"/>
      <c r="D49" s="92"/>
      <c r="E49" s="94"/>
    </row>
    <row r="50" spans="1:5" ht="12.75" customHeight="1">
      <c r="A50" s="85">
        <v>1</v>
      </c>
      <c r="B50" s="91" t="s">
        <v>43</v>
      </c>
      <c r="C50" s="87" t="s">
        <v>11</v>
      </c>
      <c r="D50" s="92">
        <v>6515</v>
      </c>
      <c r="E50" s="94"/>
    </row>
    <row r="51" spans="1:5" ht="12.75" customHeight="1">
      <c r="A51" s="85">
        <v>2</v>
      </c>
      <c r="B51" s="91" t="s">
        <v>44</v>
      </c>
      <c r="C51" s="87" t="s">
        <v>11</v>
      </c>
      <c r="D51" s="92">
        <v>14000</v>
      </c>
      <c r="E51" s="94"/>
    </row>
    <row r="52" spans="1:5" ht="12.75" customHeight="1">
      <c r="A52" s="85">
        <v>3</v>
      </c>
      <c r="B52" s="91" t="s">
        <v>46</v>
      </c>
      <c r="C52" s="87" t="s">
        <v>11</v>
      </c>
      <c r="D52" s="92">
        <v>2167</v>
      </c>
      <c r="E52" s="94"/>
    </row>
    <row r="53" spans="1:5" ht="12.75" customHeight="1">
      <c r="A53" s="85"/>
      <c r="B53" s="91"/>
      <c r="C53" s="87"/>
      <c r="D53" s="92"/>
      <c r="E53" s="101"/>
    </row>
    <row r="54" spans="1:5" ht="12.75" customHeight="1">
      <c r="A54" s="85"/>
      <c r="B54" s="95" t="s">
        <v>63</v>
      </c>
      <c r="C54" s="96" t="s">
        <v>11</v>
      </c>
      <c r="D54" s="102">
        <f>SUM(D50:D53)</f>
        <v>22682</v>
      </c>
      <c r="E54" s="104">
        <f>D54/D61</f>
        <v>4.063418129702615</v>
      </c>
    </row>
    <row r="55" spans="1:5" ht="12.75" customHeight="1">
      <c r="A55" s="85"/>
      <c r="B55" s="91"/>
      <c r="C55" s="87"/>
      <c r="D55" s="92"/>
      <c r="E55" s="188"/>
    </row>
    <row r="56" spans="1:5" ht="12.75" customHeight="1">
      <c r="A56" s="85"/>
      <c r="B56" s="95" t="s">
        <v>51</v>
      </c>
      <c r="C56" s="96" t="s">
        <v>11</v>
      </c>
      <c r="D56" s="102">
        <f>SUM(D18,D23,D28,D33,D35,D37,D39,D45,D47,D54)</f>
        <v>259297.25</v>
      </c>
      <c r="E56" s="104">
        <f>D56/D61</f>
        <v>46.452391615908276</v>
      </c>
    </row>
    <row r="57" spans="1:5" ht="12.75" customHeight="1">
      <c r="A57" s="85"/>
      <c r="B57" s="91"/>
      <c r="C57" s="87"/>
      <c r="D57" s="92"/>
      <c r="E57" s="170"/>
    </row>
    <row r="58" spans="1:5" ht="12.75" customHeight="1">
      <c r="A58" s="85"/>
      <c r="B58" s="95" t="s">
        <v>64</v>
      </c>
      <c r="C58" s="87"/>
      <c r="D58" s="92"/>
      <c r="E58" s="94"/>
    </row>
    <row r="59" spans="1:5" ht="12.75" customHeight="1">
      <c r="A59" s="150" t="s">
        <v>65</v>
      </c>
      <c r="B59" s="91" t="s">
        <v>66</v>
      </c>
      <c r="C59" s="87" t="s">
        <v>53</v>
      </c>
      <c r="D59" s="92">
        <v>2124.6</v>
      </c>
      <c r="E59" s="94"/>
    </row>
    <row r="60" spans="1:5" ht="12.75" customHeight="1">
      <c r="A60" s="150" t="s">
        <v>67</v>
      </c>
      <c r="B60" s="91" t="s">
        <v>68</v>
      </c>
      <c r="C60" s="87" t="s">
        <v>53</v>
      </c>
      <c r="D60" s="92">
        <v>3457.4</v>
      </c>
      <c r="E60" s="94"/>
    </row>
    <row r="61" spans="1:5" ht="12.75" customHeight="1">
      <c r="A61" s="151"/>
      <c r="B61" s="152" t="s">
        <v>52</v>
      </c>
      <c r="C61" s="153" t="s">
        <v>53</v>
      </c>
      <c r="D61" s="154">
        <f>SUM(D59:D60)</f>
        <v>5582</v>
      </c>
      <c r="E61" s="156"/>
    </row>
  </sheetData>
  <sheetProtection/>
  <mergeCells count="1">
    <mergeCell ref="A1:E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37">
      <selection activeCell="F54" sqref="F54"/>
    </sheetView>
  </sheetViews>
  <sheetFormatPr defaultColWidth="9.140625" defaultRowHeight="15"/>
  <cols>
    <col min="1" max="1" width="3.00390625" style="0" customWidth="1"/>
    <col min="2" max="2" width="47.28125" style="0" customWidth="1"/>
    <col min="3" max="3" width="5.8515625" style="0" customWidth="1"/>
    <col min="4" max="4" width="13.28125" style="0" customWidth="1"/>
    <col min="5" max="5" width="9.8515625" style="0" bestFit="1" customWidth="1"/>
    <col min="6" max="6" width="8.7109375" style="0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ht="6" customHeight="1"/>
    <row r="3" spans="1:6" ht="12" customHeight="1">
      <c r="A3" s="157" t="s">
        <v>1</v>
      </c>
      <c r="B3" s="76" t="s">
        <v>2</v>
      </c>
      <c r="C3" s="158" t="s">
        <v>3</v>
      </c>
      <c r="D3" s="158" t="s">
        <v>4</v>
      </c>
      <c r="E3" s="159" t="s">
        <v>5</v>
      </c>
      <c r="F3" s="159" t="s">
        <v>6</v>
      </c>
    </row>
    <row r="4" spans="1:6" ht="12.75" customHeight="1">
      <c r="A4" s="79" t="s">
        <v>7</v>
      </c>
      <c r="B4" s="80" t="s">
        <v>8</v>
      </c>
      <c r="C4" s="81"/>
      <c r="D4" s="82"/>
      <c r="E4" s="83"/>
      <c r="F4" s="84"/>
    </row>
    <row r="5" spans="1:6" ht="12.75" customHeight="1">
      <c r="A5" s="85"/>
      <c r="B5" s="86" t="s">
        <v>9</v>
      </c>
      <c r="C5" s="87"/>
      <c r="D5" s="88"/>
      <c r="E5" s="89"/>
      <c r="F5" s="90"/>
    </row>
    <row r="6" spans="1:6" ht="12.75" customHeight="1">
      <c r="A6" s="85">
        <v>1</v>
      </c>
      <c r="B6" s="91" t="s">
        <v>10</v>
      </c>
      <c r="C6" s="87" t="s">
        <v>11</v>
      </c>
      <c r="D6" s="92">
        <v>25000</v>
      </c>
      <c r="E6" s="93"/>
      <c r="F6" s="94"/>
    </row>
    <row r="7" spans="1:6" ht="12.75" customHeight="1">
      <c r="A7" s="85">
        <v>2</v>
      </c>
      <c r="B7" s="91" t="s">
        <v>12</v>
      </c>
      <c r="C7" s="87" t="s">
        <v>11</v>
      </c>
      <c r="D7" s="92">
        <f>D6*14.94%</f>
        <v>3735</v>
      </c>
      <c r="E7" s="93"/>
      <c r="F7" s="94"/>
    </row>
    <row r="8" spans="1:6" ht="12.75" customHeight="1">
      <c r="A8" s="85">
        <v>3</v>
      </c>
      <c r="B8" s="91" t="s">
        <v>13</v>
      </c>
      <c r="C8" s="87" t="s">
        <v>11</v>
      </c>
      <c r="D8" s="92">
        <f>(D6+D7)*34.2%</f>
        <v>9827.37</v>
      </c>
      <c r="E8" s="93"/>
      <c r="F8" s="94"/>
    </row>
    <row r="9" spans="1:6" ht="12.75" customHeight="1">
      <c r="A9" s="85">
        <v>4</v>
      </c>
      <c r="B9" s="91" t="s">
        <v>14</v>
      </c>
      <c r="C9" s="87" t="s">
        <v>11</v>
      </c>
      <c r="D9" s="92">
        <f>D6*18.09%</f>
        <v>4522.5</v>
      </c>
      <c r="E9" s="93"/>
      <c r="F9" s="94"/>
    </row>
    <row r="10" spans="1:6" ht="12.75" customHeight="1">
      <c r="A10" s="85"/>
      <c r="B10" s="95" t="s">
        <v>15</v>
      </c>
      <c r="C10" s="96" t="s">
        <v>11</v>
      </c>
      <c r="D10" s="97">
        <f>SUM(D6:D9)</f>
        <v>43084.87</v>
      </c>
      <c r="E10" s="160"/>
      <c r="F10" s="161">
        <f>D10/3398.3</f>
        <v>12.678359768119353</v>
      </c>
    </row>
    <row r="11" spans="1:6" ht="7.5" customHeight="1">
      <c r="A11" s="85"/>
      <c r="B11" s="91"/>
      <c r="C11" s="87"/>
      <c r="D11" s="92"/>
      <c r="E11" s="93"/>
      <c r="F11" s="162"/>
    </row>
    <row r="12" spans="1:6" ht="12.75" customHeight="1">
      <c r="A12" s="85"/>
      <c r="B12" s="86" t="s">
        <v>16</v>
      </c>
      <c r="C12" s="87"/>
      <c r="D12" s="92"/>
      <c r="E12" s="93"/>
      <c r="F12" s="162"/>
    </row>
    <row r="13" spans="1:6" ht="12.75" customHeight="1">
      <c r="A13" s="85">
        <v>1</v>
      </c>
      <c r="B13" s="91" t="s">
        <v>17</v>
      </c>
      <c r="C13" s="87" t="s">
        <v>11</v>
      </c>
      <c r="D13" s="92">
        <v>25000</v>
      </c>
      <c r="E13" s="93"/>
      <c r="F13" s="162"/>
    </row>
    <row r="14" spans="1:6" ht="12.75" customHeight="1">
      <c r="A14" s="85">
        <v>2</v>
      </c>
      <c r="B14" s="91" t="s">
        <v>12</v>
      </c>
      <c r="C14" s="87" t="s">
        <v>11</v>
      </c>
      <c r="D14" s="92">
        <f>D13*14.94%</f>
        <v>3735</v>
      </c>
      <c r="E14" s="93"/>
      <c r="F14" s="162"/>
    </row>
    <row r="15" spans="1:6" ht="12.75" customHeight="1">
      <c r="A15" s="85">
        <v>3</v>
      </c>
      <c r="B15" s="91" t="s">
        <v>18</v>
      </c>
      <c r="C15" s="87" t="s">
        <v>11</v>
      </c>
      <c r="D15" s="92">
        <f>(D13+D14)*34.2%</f>
        <v>9827.37</v>
      </c>
      <c r="E15" s="93"/>
      <c r="F15" s="162"/>
    </row>
    <row r="16" spans="1:6" ht="12.75" customHeight="1">
      <c r="A16" s="85">
        <v>4</v>
      </c>
      <c r="B16" s="91" t="s">
        <v>14</v>
      </c>
      <c r="C16" s="87" t="s">
        <v>11</v>
      </c>
      <c r="D16" s="92">
        <f>D13*18.09%</f>
        <v>4522.5</v>
      </c>
      <c r="E16" s="100"/>
      <c r="F16" s="164"/>
    </row>
    <row r="17" spans="1:6" ht="12.75" customHeight="1">
      <c r="A17" s="85"/>
      <c r="B17" s="95" t="s">
        <v>15</v>
      </c>
      <c r="C17" s="96" t="s">
        <v>11</v>
      </c>
      <c r="D17" s="102">
        <f>SUM(D13:D16)</f>
        <v>43084.87</v>
      </c>
      <c r="E17" s="160"/>
      <c r="F17" s="165">
        <f>D17/3236.55</f>
        <v>13.311974170026726</v>
      </c>
    </row>
    <row r="18" spans="1:9" ht="12.75" customHeight="1">
      <c r="A18" s="85"/>
      <c r="B18" s="95" t="s">
        <v>19</v>
      </c>
      <c r="C18" s="96" t="s">
        <v>11</v>
      </c>
      <c r="D18" s="166">
        <f>SUM(D10,D17)</f>
        <v>86169.74</v>
      </c>
      <c r="E18" s="167"/>
      <c r="F18" s="168">
        <f>F10+F17</f>
        <v>25.99033393814608</v>
      </c>
      <c r="I18">
        <v>3398.3</v>
      </c>
    </row>
    <row r="19" spans="1:6" ht="8.25" customHeight="1">
      <c r="A19" s="85"/>
      <c r="B19" s="91"/>
      <c r="C19" s="87"/>
      <c r="D19" s="92"/>
      <c r="E19" s="169"/>
      <c r="F19" s="170"/>
    </row>
    <row r="20" spans="1:9" ht="12.75" customHeight="1">
      <c r="A20" s="106" t="s">
        <v>20</v>
      </c>
      <c r="B20" s="95" t="s">
        <v>21</v>
      </c>
      <c r="C20" s="87"/>
      <c r="D20" s="92"/>
      <c r="E20" s="171"/>
      <c r="F20" s="94"/>
      <c r="I20">
        <v>3236.55</v>
      </c>
    </row>
    <row r="21" spans="1:6" ht="12.75" customHeight="1">
      <c r="A21" s="85">
        <v>1</v>
      </c>
      <c r="B21" s="91" t="s">
        <v>55</v>
      </c>
      <c r="C21" s="87" t="s">
        <v>11</v>
      </c>
      <c r="D21" s="92">
        <v>2525</v>
      </c>
      <c r="E21" s="171"/>
      <c r="F21" s="94"/>
    </row>
    <row r="22" spans="1:6" ht="12.75" customHeight="1">
      <c r="A22" s="85">
        <v>2</v>
      </c>
      <c r="B22" s="91" t="s">
        <v>22</v>
      </c>
      <c r="C22" s="87" t="s">
        <v>11</v>
      </c>
      <c r="D22" s="92">
        <v>500</v>
      </c>
      <c r="E22" s="172"/>
      <c r="F22" s="101"/>
    </row>
    <row r="23" spans="1:6" ht="12.75" customHeight="1">
      <c r="A23" s="85"/>
      <c r="B23" s="95" t="s">
        <v>23</v>
      </c>
      <c r="C23" s="96" t="s">
        <v>11</v>
      </c>
      <c r="D23" s="166">
        <f>SUM(D21:D22)</f>
        <v>3025</v>
      </c>
      <c r="E23" s="167"/>
      <c r="F23" s="173">
        <f>D23/3398.3</f>
        <v>0.890150957831857</v>
      </c>
    </row>
    <row r="24" spans="1:6" ht="6.75" customHeight="1">
      <c r="A24" s="85"/>
      <c r="B24" s="91"/>
      <c r="C24" s="87"/>
      <c r="D24" s="92"/>
      <c r="E24" s="169"/>
      <c r="F24" s="170"/>
    </row>
    <row r="25" spans="1:6" ht="12.75" customHeight="1">
      <c r="A25" s="106" t="s">
        <v>24</v>
      </c>
      <c r="B25" s="95" t="s">
        <v>25</v>
      </c>
      <c r="C25" s="87"/>
      <c r="D25" s="92"/>
      <c r="E25" s="171"/>
      <c r="F25" s="94"/>
    </row>
    <row r="26" spans="1:6" ht="12" customHeight="1">
      <c r="A26" s="109">
        <v>1</v>
      </c>
      <c r="B26" s="110" t="s">
        <v>26</v>
      </c>
      <c r="C26" s="87" t="s">
        <v>11</v>
      </c>
      <c r="D26" s="92">
        <v>500</v>
      </c>
      <c r="E26" s="175"/>
      <c r="F26" s="121"/>
    </row>
    <row r="27" spans="1:6" ht="12.75" customHeight="1">
      <c r="A27" s="85">
        <v>2</v>
      </c>
      <c r="B27" s="91" t="s">
        <v>27</v>
      </c>
      <c r="C27" s="87" t="s">
        <v>11</v>
      </c>
      <c r="D27" s="92">
        <v>500</v>
      </c>
      <c r="E27" s="176"/>
      <c r="F27" s="101"/>
    </row>
    <row r="28" spans="1:6" ht="12.75" customHeight="1">
      <c r="A28" s="85"/>
      <c r="B28" s="95" t="s">
        <v>28</v>
      </c>
      <c r="C28" s="96" t="s">
        <v>11</v>
      </c>
      <c r="D28" s="166">
        <f>SUM(D26:D27)</f>
        <v>1000</v>
      </c>
      <c r="E28" s="167"/>
      <c r="F28" s="173">
        <f>D28/3398.3</f>
        <v>0.2942647794485478</v>
      </c>
    </row>
    <row r="29" spans="1:6" ht="7.5" customHeight="1">
      <c r="A29" s="85"/>
      <c r="B29" s="91"/>
      <c r="C29" s="87"/>
      <c r="D29" s="92"/>
      <c r="E29" s="177"/>
      <c r="F29" s="170"/>
    </row>
    <row r="30" spans="1:6" ht="12.75" customHeight="1">
      <c r="A30" s="106" t="s">
        <v>29</v>
      </c>
      <c r="B30" s="95" t="s">
        <v>69</v>
      </c>
      <c r="C30" s="87"/>
      <c r="D30" s="92"/>
      <c r="E30" s="178"/>
      <c r="F30" s="94"/>
    </row>
    <row r="31" spans="1:6" ht="12.75" customHeight="1">
      <c r="A31" s="85">
        <v>1</v>
      </c>
      <c r="B31" s="91" t="s">
        <v>70</v>
      </c>
      <c r="C31" s="87" t="s">
        <v>11</v>
      </c>
      <c r="D31" s="92">
        <v>8000</v>
      </c>
      <c r="E31" s="178"/>
      <c r="F31" s="94"/>
    </row>
    <row r="32" spans="1:6" ht="13.5" customHeight="1">
      <c r="A32" s="109"/>
      <c r="B32" s="110"/>
      <c r="C32" s="115"/>
      <c r="D32" s="179"/>
      <c r="E32" s="180"/>
      <c r="F32" s="181"/>
    </row>
    <row r="33" spans="1:6" ht="12.75" customHeight="1">
      <c r="A33" s="85"/>
      <c r="B33" s="95" t="s">
        <v>58</v>
      </c>
      <c r="C33" s="96" t="s">
        <v>11</v>
      </c>
      <c r="D33" s="166">
        <f>SUM(D31:D32)</f>
        <v>8000</v>
      </c>
      <c r="E33" s="167"/>
      <c r="F33" s="173">
        <f>D33/3398.3</f>
        <v>2.3541182355883823</v>
      </c>
    </row>
    <row r="34" spans="1:6" ht="7.5" customHeight="1">
      <c r="A34" s="85"/>
      <c r="B34" s="91"/>
      <c r="C34" s="87"/>
      <c r="D34" s="92"/>
      <c r="E34" s="182"/>
      <c r="F34" s="183"/>
    </row>
    <row r="35" spans="1:6" ht="12.75" customHeight="1">
      <c r="A35" s="106" t="s">
        <v>31</v>
      </c>
      <c r="B35" s="95" t="s">
        <v>30</v>
      </c>
      <c r="C35" s="96" t="s">
        <v>11</v>
      </c>
      <c r="D35" s="166">
        <v>300</v>
      </c>
      <c r="E35" s="167"/>
      <c r="F35" s="173">
        <f>D35/3398.3</f>
        <v>0.08827943383456434</v>
      </c>
    </row>
    <row r="36" spans="1:6" ht="12.75" customHeight="1">
      <c r="A36" s="85"/>
      <c r="B36" s="91"/>
      <c r="C36" s="87"/>
      <c r="D36" s="184"/>
      <c r="E36" s="185"/>
      <c r="F36" s="186"/>
    </row>
    <row r="37" spans="1:6" ht="12.75" customHeight="1">
      <c r="A37" s="106" t="s">
        <v>33</v>
      </c>
      <c r="B37" s="95" t="s">
        <v>32</v>
      </c>
      <c r="C37" s="96" t="s">
        <v>11</v>
      </c>
      <c r="D37" s="166">
        <v>3000</v>
      </c>
      <c r="E37" s="167"/>
      <c r="F37" s="173">
        <f>D37/3398.3</f>
        <v>0.8827943383456434</v>
      </c>
    </row>
    <row r="38" spans="1:6" ht="12.75" customHeight="1">
      <c r="A38" s="85"/>
      <c r="B38" s="91"/>
      <c r="C38" s="87"/>
      <c r="D38" s="184"/>
      <c r="E38" s="185"/>
      <c r="F38" s="186"/>
    </row>
    <row r="39" spans="1:6" ht="12.75" customHeight="1">
      <c r="A39" s="106" t="s">
        <v>35</v>
      </c>
      <c r="B39" s="95" t="s">
        <v>34</v>
      </c>
      <c r="C39" s="96" t="s">
        <v>11</v>
      </c>
      <c r="D39" s="166">
        <v>1000</v>
      </c>
      <c r="E39" s="167"/>
      <c r="F39" s="173">
        <f>D39/3398.3</f>
        <v>0.2942647794485478</v>
      </c>
    </row>
    <row r="40" spans="1:6" ht="12.75" customHeight="1">
      <c r="A40" s="85"/>
      <c r="B40" s="91"/>
      <c r="C40" s="87"/>
      <c r="D40" s="92"/>
      <c r="E40" s="177"/>
      <c r="F40" s="170"/>
    </row>
    <row r="41" spans="1:6" ht="12.75" customHeight="1">
      <c r="A41" s="106" t="s">
        <v>39</v>
      </c>
      <c r="B41" s="95" t="s">
        <v>36</v>
      </c>
      <c r="C41" s="87"/>
      <c r="D41" s="92"/>
      <c r="E41" s="178"/>
      <c r="F41" s="94"/>
    </row>
    <row r="42" spans="1:6" ht="12.75" customHeight="1">
      <c r="A42" s="85">
        <v>1</v>
      </c>
      <c r="B42" s="91" t="s">
        <v>59</v>
      </c>
      <c r="C42" s="87" t="s">
        <v>11</v>
      </c>
      <c r="D42" s="92">
        <v>0</v>
      </c>
      <c r="E42" s="178"/>
      <c r="F42" s="94"/>
    </row>
    <row r="43" spans="1:6" ht="12.75" customHeight="1">
      <c r="A43" s="85">
        <v>2</v>
      </c>
      <c r="B43" s="91" t="s">
        <v>37</v>
      </c>
      <c r="C43" s="87" t="s">
        <v>11</v>
      </c>
      <c r="D43" s="92">
        <v>3850</v>
      </c>
      <c r="E43" s="176"/>
      <c r="F43" s="101"/>
    </row>
    <row r="44" spans="1:6" ht="12.75" customHeight="1">
      <c r="A44" s="85"/>
      <c r="B44" s="95" t="s">
        <v>38</v>
      </c>
      <c r="C44" s="96" t="s">
        <v>11</v>
      </c>
      <c r="D44" s="166">
        <f>SUM(D42:D43)</f>
        <v>3850</v>
      </c>
      <c r="E44" s="167"/>
      <c r="F44" s="173">
        <f>D44/3398.3</f>
        <v>1.132919400876909</v>
      </c>
    </row>
    <row r="45" spans="1:6" ht="12.75" customHeight="1">
      <c r="A45" s="85"/>
      <c r="B45" s="91"/>
      <c r="C45" s="87"/>
      <c r="D45" s="92"/>
      <c r="E45" s="182"/>
      <c r="F45" s="188"/>
    </row>
    <row r="46" spans="1:6" ht="12.75" customHeight="1">
      <c r="A46" s="106" t="s">
        <v>41</v>
      </c>
      <c r="B46" s="95" t="s">
        <v>61</v>
      </c>
      <c r="C46" s="96" t="s">
        <v>11</v>
      </c>
      <c r="D46" s="166">
        <v>3000</v>
      </c>
      <c r="E46" s="167"/>
      <c r="F46" s="173">
        <f>D46/3398.3</f>
        <v>0.8827943383456434</v>
      </c>
    </row>
    <row r="47" spans="1:6" ht="12.75" customHeight="1">
      <c r="A47" s="85"/>
      <c r="B47" s="91"/>
      <c r="C47" s="87"/>
      <c r="D47" s="92"/>
      <c r="E47" s="177"/>
      <c r="F47" s="170"/>
    </row>
    <row r="48" spans="1:6" ht="12.75" customHeight="1">
      <c r="A48" s="106" t="s">
        <v>62</v>
      </c>
      <c r="B48" s="95" t="s">
        <v>42</v>
      </c>
      <c r="C48" s="87"/>
      <c r="D48" s="92"/>
      <c r="E48" s="178"/>
      <c r="F48" s="94"/>
    </row>
    <row r="49" spans="1:6" ht="12.75" customHeight="1">
      <c r="A49" s="85">
        <v>1</v>
      </c>
      <c r="B49" s="91" t="s">
        <v>43</v>
      </c>
      <c r="C49" s="87" t="s">
        <v>11</v>
      </c>
      <c r="D49" s="189">
        <v>6515</v>
      </c>
      <c r="E49" s="190"/>
      <c r="F49" s="191">
        <f>D49/D59</f>
        <v>2.0742066119912383</v>
      </c>
    </row>
    <row r="50" spans="1:6" ht="12.75" customHeight="1">
      <c r="A50" s="85">
        <v>2</v>
      </c>
      <c r="B50" s="91" t="s">
        <v>44</v>
      </c>
      <c r="C50" s="87" t="s">
        <v>11</v>
      </c>
      <c r="D50" s="189">
        <v>14000</v>
      </c>
      <c r="E50" s="190"/>
      <c r="F50" s="191">
        <f>D50/D59</f>
        <v>4.457236004278947</v>
      </c>
    </row>
    <row r="51" spans="1:6" ht="12.75" customHeight="1">
      <c r="A51" s="85">
        <v>3</v>
      </c>
      <c r="B51" s="91" t="s">
        <v>46</v>
      </c>
      <c r="C51" s="87" t="s">
        <v>11</v>
      </c>
      <c r="D51" s="192">
        <v>2125</v>
      </c>
      <c r="E51" s="218">
        <v>25500</v>
      </c>
      <c r="F51" s="194">
        <f>D51/D59</f>
        <v>0.6765447506494829</v>
      </c>
    </row>
    <row r="52" spans="1:6" ht="12.75" customHeight="1">
      <c r="A52" s="85">
        <v>4</v>
      </c>
      <c r="B52" s="91" t="s">
        <v>47</v>
      </c>
      <c r="C52" s="87" t="s">
        <v>11</v>
      </c>
      <c r="D52" s="192">
        <v>500</v>
      </c>
      <c r="E52" s="193">
        <v>6000</v>
      </c>
      <c r="F52" s="194">
        <f>D52/D59</f>
        <v>0.15918700015281953</v>
      </c>
    </row>
    <row r="53" spans="1:6" ht="12.75" customHeight="1">
      <c r="A53" s="85">
        <v>5</v>
      </c>
      <c r="B53" s="91" t="s">
        <v>48</v>
      </c>
      <c r="C53" s="87" t="s">
        <v>11</v>
      </c>
      <c r="D53" s="195">
        <v>1334</v>
      </c>
      <c r="E53" s="196">
        <v>16000</v>
      </c>
      <c r="F53" s="219">
        <f>D53/D59</f>
        <v>0.42471091640772246</v>
      </c>
    </row>
    <row r="54" spans="1:9" ht="12.75" customHeight="1">
      <c r="A54" s="85">
        <v>7</v>
      </c>
      <c r="B54" s="91" t="s">
        <v>49</v>
      </c>
      <c r="C54" s="87" t="s">
        <v>11</v>
      </c>
      <c r="D54" s="195">
        <v>2916.7</v>
      </c>
      <c r="E54" s="196">
        <v>35000</v>
      </c>
      <c r="F54" s="220">
        <f>D54/3398.3</f>
        <v>0.8582820822175793</v>
      </c>
      <c r="I54" s="209"/>
    </row>
    <row r="55" spans="1:6" ht="12.75" customHeight="1">
      <c r="A55" s="85"/>
      <c r="B55" s="95" t="s">
        <v>63</v>
      </c>
      <c r="C55" s="96" t="s">
        <v>11</v>
      </c>
      <c r="D55" s="166">
        <f>SUM(D49:D54)</f>
        <v>27390.7</v>
      </c>
      <c r="E55" s="167"/>
      <c r="F55" s="221">
        <f>SUM(F49:F54)</f>
        <v>8.650167365697788</v>
      </c>
    </row>
    <row r="56" spans="1:6" ht="12.75" customHeight="1">
      <c r="A56" s="85"/>
      <c r="B56" s="91"/>
      <c r="C56" s="87"/>
      <c r="D56" s="92"/>
      <c r="E56" s="199"/>
      <c r="F56" s="188"/>
    </row>
    <row r="57" spans="1:6" ht="15.75" customHeight="1">
      <c r="A57" s="222"/>
      <c r="B57" s="223" t="s">
        <v>51</v>
      </c>
      <c r="C57" s="224" t="s">
        <v>11</v>
      </c>
      <c r="D57" s="225">
        <f>SUM(D18,D23,D28,D33,D35,D37,D39,D44,D46,D55)</f>
        <v>136735.44</v>
      </c>
      <c r="E57" s="226"/>
      <c r="F57" s="227">
        <f>SUM(F18:F46)+F55</f>
        <v>41.46008756756396</v>
      </c>
    </row>
    <row r="58" spans="1:6" ht="12.75" customHeight="1">
      <c r="A58" s="85"/>
      <c r="B58" s="91"/>
      <c r="C58" s="87"/>
      <c r="D58" s="92"/>
      <c r="E58" s="169"/>
      <c r="F58" s="170"/>
    </row>
    <row r="59" spans="1:6" ht="28.5" customHeight="1">
      <c r="A59" s="151"/>
      <c r="B59" s="152" t="s">
        <v>52</v>
      </c>
      <c r="C59" s="153" t="s">
        <v>53</v>
      </c>
      <c r="D59" s="206">
        <v>3140.96</v>
      </c>
      <c r="E59" s="207"/>
      <c r="F59" s="228">
        <f>F10+F23+F28+F33+F35+F37+F39+F44+F46+F52+F54</f>
        <v>20.515415114209844</v>
      </c>
    </row>
    <row r="61" ht="15">
      <c r="D61" s="210"/>
    </row>
    <row r="62" ht="15">
      <c r="D62" s="210"/>
    </row>
    <row r="63" ht="15">
      <c r="D63" s="210"/>
    </row>
    <row r="66" spans="2:6" ht="15">
      <c r="B66" s="209"/>
      <c r="F66" s="211"/>
    </row>
  </sheetData>
  <sheetProtection/>
  <mergeCells count="1">
    <mergeCell ref="A1:F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3">
      <selection activeCell="D63" sqref="D63"/>
    </sheetView>
  </sheetViews>
  <sheetFormatPr defaultColWidth="9.140625" defaultRowHeight="15"/>
  <cols>
    <col min="1" max="1" width="3.00390625" style="0" customWidth="1"/>
    <col min="2" max="2" width="47.28125" style="0" customWidth="1"/>
    <col min="3" max="3" width="5.8515625" style="0" customWidth="1"/>
    <col min="4" max="4" width="13.28125" style="0" customWidth="1"/>
    <col min="5" max="5" width="8.8515625" style="0" customWidth="1"/>
    <col min="6" max="6" width="8.7109375" style="0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ht="6" customHeight="1"/>
    <row r="3" spans="1:6" ht="12" customHeight="1">
      <c r="A3" s="157" t="s">
        <v>1</v>
      </c>
      <c r="B3" s="76" t="s">
        <v>2</v>
      </c>
      <c r="C3" s="158" t="s">
        <v>3</v>
      </c>
      <c r="D3" s="158" t="s">
        <v>4</v>
      </c>
      <c r="E3" s="159" t="s">
        <v>5</v>
      </c>
      <c r="F3" s="159" t="s">
        <v>6</v>
      </c>
    </row>
    <row r="4" spans="1:6" ht="12.75" customHeight="1">
      <c r="A4" s="79" t="s">
        <v>7</v>
      </c>
      <c r="B4" s="80" t="s">
        <v>8</v>
      </c>
      <c r="C4" s="81"/>
      <c r="D4" s="82"/>
      <c r="E4" s="83"/>
      <c r="F4" s="84"/>
    </row>
    <row r="5" spans="1:6" ht="12.75" customHeight="1">
      <c r="A5" s="85"/>
      <c r="B5" s="86" t="s">
        <v>9</v>
      </c>
      <c r="C5" s="87"/>
      <c r="D5" s="88"/>
      <c r="E5" s="89"/>
      <c r="F5" s="90"/>
    </row>
    <row r="6" spans="1:6" ht="12.75" customHeight="1">
      <c r="A6" s="85">
        <v>1</v>
      </c>
      <c r="B6" s="91" t="s">
        <v>10</v>
      </c>
      <c r="C6" s="87" t="s">
        <v>11</v>
      </c>
      <c r="D6" s="92">
        <v>75000</v>
      </c>
      <c r="E6" s="93"/>
      <c r="F6" s="94"/>
    </row>
    <row r="7" spans="1:6" ht="12.75" customHeight="1">
      <c r="A7" s="85">
        <v>2</v>
      </c>
      <c r="B7" s="91" t="s">
        <v>12</v>
      </c>
      <c r="C7" s="87" t="s">
        <v>11</v>
      </c>
      <c r="D7" s="92">
        <f>D6*14.94%</f>
        <v>11205</v>
      </c>
      <c r="E7" s="93"/>
      <c r="F7" s="94"/>
    </row>
    <row r="8" spans="1:6" ht="12.75" customHeight="1">
      <c r="A8" s="85">
        <v>3</v>
      </c>
      <c r="B8" s="91" t="s">
        <v>13</v>
      </c>
      <c r="C8" s="87" t="s">
        <v>11</v>
      </c>
      <c r="D8" s="92">
        <f>(D6+D7)*34.2%</f>
        <v>29482.11</v>
      </c>
      <c r="E8" s="93"/>
      <c r="F8" s="94"/>
    </row>
    <row r="9" spans="1:6" ht="12.75" customHeight="1">
      <c r="A9" s="85">
        <v>4</v>
      </c>
      <c r="B9" s="91" t="s">
        <v>14</v>
      </c>
      <c r="C9" s="87" t="s">
        <v>11</v>
      </c>
      <c r="D9" s="92">
        <f>D6*18.09%</f>
        <v>13567.5</v>
      </c>
      <c r="E9" s="93"/>
      <c r="F9" s="94"/>
    </row>
    <row r="10" spans="1:6" ht="12.75" customHeight="1">
      <c r="A10" s="85"/>
      <c r="B10" s="95" t="s">
        <v>15</v>
      </c>
      <c r="C10" s="96" t="s">
        <v>11</v>
      </c>
      <c r="D10" s="97">
        <f>SUM(D6:D9)</f>
        <v>129254.61</v>
      </c>
      <c r="E10" s="160"/>
      <c r="F10" s="161">
        <f>D10/6659.9</f>
        <v>19.4078905088665</v>
      </c>
    </row>
    <row r="11" spans="1:6" ht="7.5" customHeight="1">
      <c r="A11" s="85"/>
      <c r="B11" s="91"/>
      <c r="C11" s="87"/>
      <c r="D11" s="92"/>
      <c r="E11" s="93"/>
      <c r="F11" s="162"/>
    </row>
    <row r="12" spans="1:6" ht="12.75" customHeight="1">
      <c r="A12" s="85"/>
      <c r="B12" s="86" t="s">
        <v>16</v>
      </c>
      <c r="C12" s="87"/>
      <c r="D12" s="92"/>
      <c r="E12" s="93"/>
      <c r="F12" s="162"/>
    </row>
    <row r="13" spans="1:6" ht="12.75" customHeight="1">
      <c r="A13" s="85">
        <v>1</v>
      </c>
      <c r="B13" s="91" t="s">
        <v>17</v>
      </c>
      <c r="C13" s="87" t="s">
        <v>11</v>
      </c>
      <c r="D13" s="92">
        <v>15000</v>
      </c>
      <c r="E13" s="93"/>
      <c r="F13" s="162"/>
    </row>
    <row r="14" spans="1:6" ht="12.75" customHeight="1">
      <c r="A14" s="85">
        <v>2</v>
      </c>
      <c r="B14" s="91" t="s">
        <v>12</v>
      </c>
      <c r="C14" s="87" t="s">
        <v>11</v>
      </c>
      <c r="D14" s="92">
        <f>D13*14.94%</f>
        <v>2241</v>
      </c>
      <c r="E14" s="93"/>
      <c r="F14" s="162"/>
    </row>
    <row r="15" spans="1:6" ht="12.75" customHeight="1">
      <c r="A15" s="85">
        <v>3</v>
      </c>
      <c r="B15" s="91" t="s">
        <v>18</v>
      </c>
      <c r="C15" s="87" t="s">
        <v>11</v>
      </c>
      <c r="D15" s="92">
        <f>(D13+D14)*34.2%</f>
        <v>5896.4220000000005</v>
      </c>
      <c r="E15" s="93"/>
      <c r="F15" s="162"/>
    </row>
    <row r="16" spans="1:6" ht="12.75" customHeight="1">
      <c r="A16" s="85">
        <v>4</v>
      </c>
      <c r="B16" s="91" t="s">
        <v>14</v>
      </c>
      <c r="C16" s="87" t="s">
        <v>11</v>
      </c>
      <c r="D16" s="92">
        <f>D13*18.09%</f>
        <v>2713.5</v>
      </c>
      <c r="E16" s="100"/>
      <c r="F16" s="164"/>
    </row>
    <row r="17" spans="1:6" ht="12.75" customHeight="1">
      <c r="A17" s="85"/>
      <c r="B17" s="95" t="s">
        <v>15</v>
      </c>
      <c r="C17" s="96" t="s">
        <v>11</v>
      </c>
      <c r="D17" s="102">
        <f>SUM(D13:D16)</f>
        <v>25850.922</v>
      </c>
      <c r="E17" s="160"/>
      <c r="F17" s="161">
        <f>D17/6659.9</f>
        <v>3.8815781017732998</v>
      </c>
    </row>
    <row r="18" spans="1:6" ht="12.75" customHeight="1">
      <c r="A18" s="85"/>
      <c r="B18" s="95" t="s">
        <v>19</v>
      </c>
      <c r="C18" s="96" t="s">
        <v>11</v>
      </c>
      <c r="D18" s="166">
        <f>SUM(D10,D17)</f>
        <v>155105.532</v>
      </c>
      <c r="E18" s="167"/>
      <c r="F18" s="168">
        <f>F10+F17</f>
        <v>23.2894686106398</v>
      </c>
    </row>
    <row r="19" spans="1:6" ht="8.25" customHeight="1">
      <c r="A19" s="85"/>
      <c r="B19" s="91"/>
      <c r="C19" s="87"/>
      <c r="D19" s="92"/>
      <c r="E19" s="169"/>
      <c r="F19" s="170"/>
    </row>
    <row r="20" spans="1:6" ht="12.75" customHeight="1">
      <c r="A20" s="106" t="s">
        <v>20</v>
      </c>
      <c r="B20" s="95" t="s">
        <v>21</v>
      </c>
      <c r="C20" s="87"/>
      <c r="D20" s="92"/>
      <c r="E20" s="171"/>
      <c r="F20" s="94"/>
    </row>
    <row r="21" spans="1:6" ht="12.75" customHeight="1">
      <c r="A21" s="85">
        <v>1</v>
      </c>
      <c r="B21" s="91" t="s">
        <v>71</v>
      </c>
      <c r="C21" s="87" t="s">
        <v>11</v>
      </c>
      <c r="D21" s="92">
        <v>0</v>
      </c>
      <c r="E21" s="171"/>
      <c r="F21" s="94"/>
    </row>
    <row r="22" spans="1:6" ht="12.75" customHeight="1">
      <c r="A22" s="85">
        <v>2</v>
      </c>
      <c r="B22" s="91" t="s">
        <v>55</v>
      </c>
      <c r="C22" s="87" t="s">
        <v>11</v>
      </c>
      <c r="D22" s="92">
        <v>3200</v>
      </c>
      <c r="E22" s="171"/>
      <c r="F22" s="94"/>
    </row>
    <row r="23" spans="1:6" ht="12.75" customHeight="1">
      <c r="A23" s="85">
        <v>3</v>
      </c>
      <c r="B23" s="91" t="s">
        <v>22</v>
      </c>
      <c r="C23" s="87" t="s">
        <v>11</v>
      </c>
      <c r="D23" s="92">
        <v>500</v>
      </c>
      <c r="E23" s="172"/>
      <c r="F23" s="101"/>
    </row>
    <row r="24" spans="1:6" ht="12.75" customHeight="1">
      <c r="A24" s="85"/>
      <c r="B24" s="95" t="s">
        <v>23</v>
      </c>
      <c r="C24" s="96" t="s">
        <v>11</v>
      </c>
      <c r="D24" s="166">
        <f>SUM(D21:D23)</f>
        <v>3700</v>
      </c>
      <c r="E24" s="167"/>
      <c r="F24" s="173">
        <f>D24/6659.9</f>
        <v>0.5555638973558162</v>
      </c>
    </row>
    <row r="25" spans="1:6" ht="6.75" customHeight="1">
      <c r="A25" s="85"/>
      <c r="B25" s="91"/>
      <c r="C25" s="87"/>
      <c r="D25" s="92"/>
      <c r="E25" s="169"/>
      <c r="F25" s="170"/>
    </row>
    <row r="26" spans="1:6" ht="12.75" customHeight="1">
      <c r="A26" s="106" t="s">
        <v>24</v>
      </c>
      <c r="B26" s="95" t="s">
        <v>25</v>
      </c>
      <c r="C26" s="87"/>
      <c r="D26" s="92"/>
      <c r="E26" s="171"/>
      <c r="F26" s="94"/>
    </row>
    <row r="27" spans="1:6" ht="26.25" customHeight="1">
      <c r="A27" s="109">
        <v>1</v>
      </c>
      <c r="B27" s="110" t="s">
        <v>72</v>
      </c>
      <c r="C27" s="87" t="s">
        <v>11</v>
      </c>
      <c r="D27" s="92"/>
      <c r="E27" s="175" t="s">
        <v>73</v>
      </c>
      <c r="F27" s="121"/>
    </row>
    <row r="28" spans="1:6" ht="12.75" customHeight="1">
      <c r="A28" s="85">
        <v>2</v>
      </c>
      <c r="B28" s="91" t="s">
        <v>27</v>
      </c>
      <c r="C28" s="87" t="s">
        <v>11</v>
      </c>
      <c r="D28" s="92">
        <v>1000</v>
      </c>
      <c r="E28" s="176"/>
      <c r="F28" s="101"/>
    </row>
    <row r="29" spans="1:6" ht="12.75" customHeight="1">
      <c r="A29" s="85"/>
      <c r="B29" s="95" t="s">
        <v>28</v>
      </c>
      <c r="C29" s="96" t="s">
        <v>11</v>
      </c>
      <c r="D29" s="166">
        <f>SUM(D27:D28)</f>
        <v>1000</v>
      </c>
      <c r="E29" s="167"/>
      <c r="F29" s="173">
        <f>D29/6659.9</f>
        <v>0.15015240469076113</v>
      </c>
    </row>
    <row r="30" spans="1:6" ht="7.5" customHeight="1">
      <c r="A30" s="85"/>
      <c r="B30" s="91"/>
      <c r="C30" s="87"/>
      <c r="D30" s="92"/>
      <c r="E30" s="177"/>
      <c r="F30" s="170"/>
    </row>
    <row r="31" spans="1:6" ht="12.75" customHeight="1">
      <c r="A31" s="106" t="s">
        <v>29</v>
      </c>
      <c r="B31" s="95" t="s">
        <v>56</v>
      </c>
      <c r="C31" s="87"/>
      <c r="D31" s="92"/>
      <c r="E31" s="178"/>
      <c r="F31" s="94"/>
    </row>
    <row r="32" spans="1:6" ht="12.75" customHeight="1">
      <c r="A32" s="85">
        <v>1</v>
      </c>
      <c r="B32" s="91" t="s">
        <v>70</v>
      </c>
      <c r="C32" s="87" t="s">
        <v>11</v>
      </c>
      <c r="D32" s="92">
        <v>23850</v>
      </c>
      <c r="E32" s="178"/>
      <c r="F32" s="94"/>
    </row>
    <row r="33" spans="1:6" ht="25.5" customHeight="1">
      <c r="A33" s="109">
        <v>2</v>
      </c>
      <c r="B33" s="110"/>
      <c r="C33" s="115" t="s">
        <v>11</v>
      </c>
      <c r="D33" s="179"/>
      <c r="E33" s="180"/>
      <c r="F33" s="181"/>
    </row>
    <row r="34" spans="1:6" ht="12.75" customHeight="1">
      <c r="A34" s="85"/>
      <c r="B34" s="95" t="s">
        <v>58</v>
      </c>
      <c r="C34" s="96" t="s">
        <v>11</v>
      </c>
      <c r="D34" s="166">
        <f>SUM(D32:D33)</f>
        <v>23850</v>
      </c>
      <c r="E34" s="167"/>
      <c r="F34" s="173">
        <f>D34/6659.9</f>
        <v>3.581134851874653</v>
      </c>
    </row>
    <row r="35" spans="1:6" ht="7.5" customHeight="1">
      <c r="A35" s="85"/>
      <c r="B35" s="91"/>
      <c r="C35" s="87"/>
      <c r="D35" s="92"/>
      <c r="E35" s="182"/>
      <c r="F35" s="183"/>
    </row>
    <row r="36" spans="1:6" ht="12.75" customHeight="1">
      <c r="A36" s="106" t="s">
        <v>31</v>
      </c>
      <c r="B36" s="95" t="s">
        <v>30</v>
      </c>
      <c r="C36" s="96" t="s">
        <v>11</v>
      </c>
      <c r="D36" s="166">
        <v>500</v>
      </c>
      <c r="E36" s="167"/>
      <c r="F36" s="173">
        <f>D36/6659.9</f>
        <v>0.07507620234538057</v>
      </c>
    </row>
    <row r="37" spans="1:6" ht="12.75" customHeight="1">
      <c r="A37" s="85"/>
      <c r="B37" s="91"/>
      <c r="C37" s="87"/>
      <c r="D37" s="184"/>
      <c r="E37" s="185"/>
      <c r="F37" s="186"/>
    </row>
    <row r="38" spans="1:6" ht="12.75" customHeight="1">
      <c r="A38" s="106" t="s">
        <v>33</v>
      </c>
      <c r="B38" s="95" t="s">
        <v>32</v>
      </c>
      <c r="C38" s="96" t="s">
        <v>11</v>
      </c>
      <c r="D38" s="166">
        <v>3000</v>
      </c>
      <c r="E38" s="167"/>
      <c r="F38" s="173">
        <f>D38/6659.9</f>
        <v>0.4504572140722834</v>
      </c>
    </row>
    <row r="39" spans="1:6" ht="12.75" customHeight="1">
      <c r="A39" s="85"/>
      <c r="B39" s="91"/>
      <c r="C39" s="87"/>
      <c r="D39" s="184"/>
      <c r="E39" s="185"/>
      <c r="F39" s="186"/>
    </row>
    <row r="40" spans="1:6" ht="12.75" customHeight="1">
      <c r="A40" s="106" t="s">
        <v>35</v>
      </c>
      <c r="B40" s="95" t="s">
        <v>34</v>
      </c>
      <c r="C40" s="96" t="s">
        <v>11</v>
      </c>
      <c r="D40" s="166">
        <v>500</v>
      </c>
      <c r="E40" s="167"/>
      <c r="F40" s="173">
        <f>D40/6659.9</f>
        <v>0.07507620234538057</v>
      </c>
    </row>
    <row r="41" spans="1:6" ht="12.75" customHeight="1">
      <c r="A41" s="85"/>
      <c r="B41" s="91"/>
      <c r="C41" s="87"/>
      <c r="D41" s="92"/>
      <c r="E41" s="177"/>
      <c r="F41" s="170"/>
    </row>
    <row r="42" spans="1:6" ht="12.75" customHeight="1">
      <c r="A42" s="106" t="s">
        <v>39</v>
      </c>
      <c r="B42" s="95" t="s">
        <v>36</v>
      </c>
      <c r="C42" s="87"/>
      <c r="D42" s="92"/>
      <c r="E42" s="178"/>
      <c r="F42" s="94"/>
    </row>
    <row r="43" spans="1:6" ht="12.75" customHeight="1">
      <c r="A43" s="85">
        <v>1</v>
      </c>
      <c r="B43" s="91" t="s">
        <v>59</v>
      </c>
      <c r="C43" s="87" t="s">
        <v>11</v>
      </c>
      <c r="D43" s="92">
        <v>0</v>
      </c>
      <c r="E43" s="178"/>
      <c r="F43" s="94"/>
    </row>
    <row r="44" spans="1:6" ht="12.75" customHeight="1">
      <c r="A44" s="85">
        <v>2</v>
      </c>
      <c r="B44" s="91" t="s">
        <v>60</v>
      </c>
      <c r="C44" s="87" t="s">
        <v>11</v>
      </c>
      <c r="D44" s="92">
        <v>0</v>
      </c>
      <c r="E44" s="178"/>
      <c r="F44" s="94"/>
    </row>
    <row r="45" spans="1:6" ht="12.75" customHeight="1">
      <c r="A45" s="85">
        <v>3</v>
      </c>
      <c r="B45" s="91" t="s">
        <v>37</v>
      </c>
      <c r="C45" s="87" t="s">
        <v>11</v>
      </c>
      <c r="D45" s="92">
        <v>6600</v>
      </c>
      <c r="E45" s="176"/>
      <c r="F45" s="101"/>
    </row>
    <row r="46" spans="1:6" ht="12.75" customHeight="1">
      <c r="A46" s="85"/>
      <c r="B46" s="95" t="s">
        <v>38</v>
      </c>
      <c r="C46" s="96" t="s">
        <v>11</v>
      </c>
      <c r="D46" s="166">
        <f>SUM(D43:D45)</f>
        <v>6600</v>
      </c>
      <c r="E46" s="167"/>
      <c r="F46" s="173">
        <f>D46/6659.9</f>
        <v>0.9910058709590235</v>
      </c>
    </row>
    <row r="47" spans="1:6" ht="12.75" customHeight="1">
      <c r="A47" s="85"/>
      <c r="B47" s="91"/>
      <c r="C47" s="87"/>
      <c r="D47" s="92"/>
      <c r="E47" s="182"/>
      <c r="F47" s="188"/>
    </row>
    <row r="48" spans="1:6" ht="12.75" customHeight="1">
      <c r="A48" s="106" t="s">
        <v>41</v>
      </c>
      <c r="B48" s="95" t="s">
        <v>61</v>
      </c>
      <c r="C48" s="96" t="s">
        <v>11</v>
      </c>
      <c r="D48" s="166">
        <v>6000</v>
      </c>
      <c r="E48" s="167"/>
      <c r="F48" s="173">
        <f>D48/6659.9</f>
        <v>0.9009144281445668</v>
      </c>
    </row>
    <row r="49" spans="1:6" ht="12.75" customHeight="1">
      <c r="A49" s="85"/>
      <c r="B49" s="91"/>
      <c r="C49" s="87"/>
      <c r="D49" s="92"/>
      <c r="E49" s="177"/>
      <c r="F49" s="170"/>
    </row>
    <row r="50" spans="1:6" ht="12.75" customHeight="1">
      <c r="A50" s="106" t="s">
        <v>62</v>
      </c>
      <c r="B50" s="95" t="s">
        <v>42</v>
      </c>
      <c r="C50" s="87"/>
      <c r="D50" s="92"/>
      <c r="E50" s="178"/>
      <c r="F50" s="94"/>
    </row>
    <row r="51" spans="1:6" ht="12.75" customHeight="1">
      <c r="A51" s="85">
        <v>1</v>
      </c>
      <c r="B51" s="91" t="s">
        <v>43</v>
      </c>
      <c r="C51" s="87" t="s">
        <v>11</v>
      </c>
      <c r="D51" s="189"/>
      <c r="E51" s="190"/>
      <c r="F51" s="191">
        <f>D51/D63</f>
        <v>0</v>
      </c>
    </row>
    <row r="52" spans="1:6" ht="12.75" customHeight="1">
      <c r="A52" s="85">
        <v>2</v>
      </c>
      <c r="B52" s="91" t="s">
        <v>44</v>
      </c>
      <c r="C52" s="87" t="s">
        <v>11</v>
      </c>
      <c r="D52" s="189"/>
      <c r="E52" s="190"/>
      <c r="F52" s="191">
        <f>D52/D63</f>
        <v>0</v>
      </c>
    </row>
    <row r="53" spans="1:6" ht="12.75" customHeight="1">
      <c r="A53" s="85">
        <v>3</v>
      </c>
      <c r="B53" s="91" t="s">
        <v>46</v>
      </c>
      <c r="C53" s="87" t="s">
        <v>11</v>
      </c>
      <c r="D53" s="189"/>
      <c r="E53" s="190" t="s">
        <v>74</v>
      </c>
      <c r="F53" s="191">
        <f>D53/D63</f>
        <v>0</v>
      </c>
    </row>
    <row r="54" spans="1:6" ht="12.75" customHeight="1">
      <c r="A54" s="85">
        <v>4</v>
      </c>
      <c r="B54" s="91" t="s">
        <v>75</v>
      </c>
      <c r="C54" s="87" t="s">
        <v>11</v>
      </c>
      <c r="D54" s="192">
        <v>15000</v>
      </c>
      <c r="E54" s="193"/>
      <c r="F54" s="194">
        <f>D54/6659.9</f>
        <v>2.252286070361417</v>
      </c>
    </row>
    <row r="55" spans="1:9" ht="12.75" customHeight="1">
      <c r="A55" s="85">
        <v>5</v>
      </c>
      <c r="B55" s="91" t="s">
        <v>49</v>
      </c>
      <c r="C55" s="87" t="s">
        <v>11</v>
      </c>
      <c r="D55" s="195">
        <v>4200</v>
      </c>
      <c r="E55" s="196" t="s">
        <v>76</v>
      </c>
      <c r="F55" s="197">
        <f>D55/6659.9</f>
        <v>0.6306400997011967</v>
      </c>
      <c r="I55" s="209"/>
    </row>
    <row r="56" spans="1:6" ht="12.75" customHeight="1">
      <c r="A56" s="85"/>
      <c r="B56" s="95" t="s">
        <v>63</v>
      </c>
      <c r="C56" s="96" t="s">
        <v>11</v>
      </c>
      <c r="D56" s="166">
        <f>SUM(D51:D55)</f>
        <v>19200</v>
      </c>
      <c r="E56" s="167"/>
      <c r="F56" s="198">
        <f>SUM(F51:F55)</f>
        <v>2.8829261700626136</v>
      </c>
    </row>
    <row r="57" spans="1:6" ht="12.75" customHeight="1">
      <c r="A57" s="85"/>
      <c r="B57" s="91"/>
      <c r="C57" s="87"/>
      <c r="D57" s="92"/>
      <c r="E57" s="199"/>
      <c r="F57" s="188"/>
    </row>
    <row r="58" spans="1:6" ht="15.75" customHeight="1">
      <c r="A58" s="212"/>
      <c r="B58" s="213" t="s">
        <v>51</v>
      </c>
      <c r="C58" s="214" t="s">
        <v>11</v>
      </c>
      <c r="D58" s="215">
        <f>SUM(D18,D24,D29,D34,D36,D38,D40,D46,D48,D56)</f>
        <v>219455.532</v>
      </c>
      <c r="E58" s="216"/>
      <c r="F58" s="217">
        <f>SUM(F18:F48)+F56</f>
        <v>32.95177585249028</v>
      </c>
    </row>
    <row r="59" spans="1:6" ht="12.75" customHeight="1">
      <c r="A59" s="85"/>
      <c r="B59" s="91"/>
      <c r="C59" s="87"/>
      <c r="D59" s="92"/>
      <c r="E59" s="169"/>
      <c r="F59" s="170"/>
    </row>
    <row r="60" spans="1:6" ht="12.75" customHeight="1">
      <c r="A60" s="85"/>
      <c r="B60" s="95" t="s">
        <v>64</v>
      </c>
      <c r="C60" s="87"/>
      <c r="D60" s="92"/>
      <c r="E60" s="171"/>
      <c r="F60" s="94"/>
    </row>
    <row r="61" spans="1:6" ht="12.75" customHeight="1">
      <c r="A61" s="150" t="s">
        <v>65</v>
      </c>
      <c r="B61" s="91" t="s">
        <v>66</v>
      </c>
      <c r="C61" s="87" t="s">
        <v>53</v>
      </c>
      <c r="D61" s="92">
        <v>2124.6</v>
      </c>
      <c r="E61" s="171"/>
      <c r="F61" s="94"/>
    </row>
    <row r="62" spans="1:6" ht="12.75" customHeight="1">
      <c r="A62" s="150" t="s">
        <v>67</v>
      </c>
      <c r="B62" s="91" t="s">
        <v>68</v>
      </c>
      <c r="C62" s="87" t="s">
        <v>53</v>
      </c>
      <c r="D62" s="92">
        <v>3457.4</v>
      </c>
      <c r="E62" s="93"/>
      <c r="F62" s="94"/>
    </row>
    <row r="63" spans="1:6" ht="28.5" customHeight="1">
      <c r="A63" s="151"/>
      <c r="B63" s="152" t="s">
        <v>52</v>
      </c>
      <c r="C63" s="153" t="s">
        <v>53</v>
      </c>
      <c r="D63" s="206">
        <f>SUM(D61:D62)</f>
        <v>5582</v>
      </c>
      <c r="E63" s="207" t="s">
        <v>77</v>
      </c>
      <c r="F63" s="156"/>
    </row>
    <row r="65" spans="2:4" ht="15">
      <c r="B65" t="s">
        <v>78</v>
      </c>
      <c r="C65">
        <v>2010</v>
      </c>
      <c r="D65" s="210">
        <v>0.088</v>
      </c>
    </row>
    <row r="66" spans="3:4" ht="15">
      <c r="C66">
        <v>2011</v>
      </c>
      <c r="D66" s="210">
        <v>0.061</v>
      </c>
    </row>
    <row r="67" spans="3:4" ht="15">
      <c r="C67">
        <v>2012</v>
      </c>
      <c r="D67" s="210">
        <v>0.028</v>
      </c>
    </row>
    <row r="70" spans="2:6" ht="15">
      <c r="B70" s="209"/>
      <c r="F70" s="211"/>
    </row>
  </sheetData>
  <sheetProtection/>
  <mergeCells count="1">
    <mergeCell ref="A1:F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0">
      <selection activeCell="F53" sqref="F53"/>
    </sheetView>
  </sheetViews>
  <sheetFormatPr defaultColWidth="9.140625" defaultRowHeight="15"/>
  <cols>
    <col min="1" max="1" width="3.00390625" style="0" customWidth="1"/>
    <col min="2" max="2" width="45.8515625" style="0" customWidth="1"/>
    <col min="3" max="3" width="5.8515625" style="0" customWidth="1"/>
    <col min="4" max="4" width="13.28125" style="0" customWidth="1"/>
    <col min="5" max="5" width="10.140625" style="0" customWidth="1"/>
    <col min="6" max="6" width="8.7109375" style="0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ht="6" customHeight="1"/>
    <row r="3" spans="1:6" ht="12" customHeight="1">
      <c r="A3" s="157" t="s">
        <v>1</v>
      </c>
      <c r="B3" s="76" t="s">
        <v>2</v>
      </c>
      <c r="C3" s="158" t="s">
        <v>3</v>
      </c>
      <c r="D3" s="158" t="s">
        <v>4</v>
      </c>
      <c r="E3" s="159" t="s">
        <v>5</v>
      </c>
      <c r="F3" s="159" t="s">
        <v>6</v>
      </c>
    </row>
    <row r="4" spans="1:6" ht="12.75" customHeight="1">
      <c r="A4" s="79" t="s">
        <v>7</v>
      </c>
      <c r="B4" s="80" t="s">
        <v>8</v>
      </c>
      <c r="C4" s="81"/>
      <c r="D4" s="82"/>
      <c r="E4" s="83"/>
      <c r="F4" s="84"/>
    </row>
    <row r="5" spans="1:6" ht="12.75" customHeight="1">
      <c r="A5" s="85"/>
      <c r="B5" s="86" t="s">
        <v>9</v>
      </c>
      <c r="C5" s="87"/>
      <c r="D5" s="88"/>
      <c r="E5" s="89"/>
      <c r="F5" s="90"/>
    </row>
    <row r="6" spans="1:6" ht="12.75" customHeight="1">
      <c r="A6" s="85">
        <v>1</v>
      </c>
      <c r="B6" s="91" t="s">
        <v>10</v>
      </c>
      <c r="C6" s="87" t="s">
        <v>11</v>
      </c>
      <c r="D6" s="92">
        <v>85000</v>
      </c>
      <c r="E6" s="93"/>
      <c r="F6" s="94"/>
    </row>
    <row r="7" spans="1:6" ht="12.75" customHeight="1">
      <c r="A7" s="85">
        <v>2</v>
      </c>
      <c r="B7" s="91" t="s">
        <v>12</v>
      </c>
      <c r="C7" s="87" t="s">
        <v>11</v>
      </c>
      <c r="D7" s="92">
        <f>D6*14.94%</f>
        <v>12699</v>
      </c>
      <c r="E7" s="93"/>
      <c r="F7" s="94"/>
    </row>
    <row r="8" spans="1:6" ht="12.75" customHeight="1">
      <c r="A8" s="85">
        <v>3</v>
      </c>
      <c r="B8" s="91" t="s">
        <v>13</v>
      </c>
      <c r="C8" s="87" t="s">
        <v>11</v>
      </c>
      <c r="D8" s="92">
        <f>(D6+D7)*34.2%</f>
        <v>33413.058000000005</v>
      </c>
      <c r="E8" s="93"/>
      <c r="F8" s="94"/>
    </row>
    <row r="9" spans="1:6" ht="12.75" customHeight="1">
      <c r="A9" s="85">
        <v>4</v>
      </c>
      <c r="B9" s="91" t="s">
        <v>14</v>
      </c>
      <c r="C9" s="87" t="s">
        <v>11</v>
      </c>
      <c r="D9" s="92">
        <f>D6*18.09%</f>
        <v>15376.5</v>
      </c>
      <c r="E9" s="93"/>
      <c r="F9" s="94"/>
    </row>
    <row r="10" spans="1:6" ht="12.75" customHeight="1">
      <c r="A10" s="85"/>
      <c r="B10" s="95" t="s">
        <v>15</v>
      </c>
      <c r="C10" s="96" t="s">
        <v>11</v>
      </c>
      <c r="D10" s="97">
        <f>SUM(D6:D9)</f>
        <v>146488.55800000002</v>
      </c>
      <c r="E10" s="160"/>
      <c r="F10" s="161">
        <f>D10/6886.1</f>
        <v>21.273080263138787</v>
      </c>
    </row>
    <row r="11" spans="1:6" ht="7.5" customHeight="1">
      <c r="A11" s="85"/>
      <c r="B11" s="91"/>
      <c r="C11" s="87"/>
      <c r="D11" s="92"/>
      <c r="E11" s="93"/>
      <c r="F11" s="162"/>
    </row>
    <row r="12" spans="1:6" ht="12.75" customHeight="1">
      <c r="A12" s="85"/>
      <c r="B12" s="86" t="s">
        <v>16</v>
      </c>
      <c r="C12" s="87"/>
      <c r="D12" s="92"/>
      <c r="E12" s="93"/>
      <c r="F12" s="162"/>
    </row>
    <row r="13" spans="1:6" ht="12.75" customHeight="1">
      <c r="A13" s="163">
        <v>1</v>
      </c>
      <c r="B13" s="91" t="s">
        <v>17</v>
      </c>
      <c r="C13" s="87" t="s">
        <v>11</v>
      </c>
      <c r="D13" s="92">
        <v>30000</v>
      </c>
      <c r="E13" s="93"/>
      <c r="F13" s="162"/>
    </row>
    <row r="14" spans="1:6" ht="12.75" customHeight="1">
      <c r="A14" s="85">
        <v>2</v>
      </c>
      <c r="B14" s="91" t="s">
        <v>12</v>
      </c>
      <c r="C14" s="87" t="s">
        <v>11</v>
      </c>
      <c r="D14" s="92">
        <f>D13*14.94%</f>
        <v>4482</v>
      </c>
      <c r="E14" s="93"/>
      <c r="F14" s="162"/>
    </row>
    <row r="15" spans="1:6" ht="12.75" customHeight="1">
      <c r="A15" s="85">
        <v>3</v>
      </c>
      <c r="B15" s="91" t="s">
        <v>18</v>
      </c>
      <c r="C15" s="87" t="s">
        <v>11</v>
      </c>
      <c r="D15" s="92">
        <f>(D13+D14)*34.2%</f>
        <v>11792.844000000001</v>
      </c>
      <c r="E15" s="93"/>
      <c r="F15" s="162"/>
    </row>
    <row r="16" spans="1:6" ht="12.75" customHeight="1">
      <c r="A16" s="85">
        <v>4</v>
      </c>
      <c r="B16" s="91" t="s">
        <v>14</v>
      </c>
      <c r="C16" s="87" t="s">
        <v>11</v>
      </c>
      <c r="D16" s="92">
        <f>D13*18.09%</f>
        <v>5427</v>
      </c>
      <c r="E16" s="100"/>
      <c r="F16" s="164"/>
    </row>
    <row r="17" spans="1:6" ht="12.75" customHeight="1">
      <c r="A17" s="85"/>
      <c r="B17" s="95" t="s">
        <v>15</v>
      </c>
      <c r="C17" s="96" t="s">
        <v>11</v>
      </c>
      <c r="D17" s="102">
        <f>SUM(D13:D16)</f>
        <v>51701.844</v>
      </c>
      <c r="E17" s="160"/>
      <c r="F17" s="165">
        <f>D17/5582</f>
        <v>9.262243640272303</v>
      </c>
    </row>
    <row r="18" spans="1:6" ht="12.75" customHeight="1">
      <c r="A18" s="85"/>
      <c r="B18" s="95" t="s">
        <v>19</v>
      </c>
      <c r="C18" s="96" t="s">
        <v>11</v>
      </c>
      <c r="D18" s="166">
        <f>SUM(D10,D17)</f>
        <v>198190.402</v>
      </c>
      <c r="E18" s="167"/>
      <c r="F18" s="168">
        <f>F10+F17</f>
        <v>30.53532390341109</v>
      </c>
    </row>
    <row r="19" spans="1:6" ht="8.25" customHeight="1">
      <c r="A19" s="85"/>
      <c r="B19" s="91"/>
      <c r="C19" s="87"/>
      <c r="D19" s="92"/>
      <c r="E19" s="169"/>
      <c r="F19" s="170"/>
    </row>
    <row r="20" spans="1:6" ht="12.75" customHeight="1">
      <c r="A20" s="106" t="s">
        <v>20</v>
      </c>
      <c r="B20" s="95" t="s">
        <v>21</v>
      </c>
      <c r="C20" s="87"/>
      <c r="D20" s="92"/>
      <c r="E20" s="171"/>
      <c r="F20" s="94"/>
    </row>
    <row r="21" spans="1:6" ht="12.75" customHeight="1">
      <c r="A21" s="85">
        <v>1</v>
      </c>
      <c r="B21" s="91" t="s">
        <v>71</v>
      </c>
      <c r="C21" s="87" t="s">
        <v>11</v>
      </c>
      <c r="D21" s="92">
        <v>0</v>
      </c>
      <c r="E21" s="171"/>
      <c r="F21" s="94"/>
    </row>
    <row r="22" spans="1:6" ht="12.75" customHeight="1">
      <c r="A22" s="163">
        <v>2</v>
      </c>
      <c r="B22" s="91" t="s">
        <v>55</v>
      </c>
      <c r="C22" s="87" t="s">
        <v>11</v>
      </c>
      <c r="D22" s="92">
        <v>4500</v>
      </c>
      <c r="E22" s="171"/>
      <c r="F22" s="94"/>
    </row>
    <row r="23" spans="1:6" ht="12.75" customHeight="1">
      <c r="A23" s="85">
        <v>3</v>
      </c>
      <c r="B23" s="91" t="s">
        <v>22</v>
      </c>
      <c r="C23" s="87" t="s">
        <v>11</v>
      </c>
      <c r="D23" s="92">
        <v>500</v>
      </c>
      <c r="E23" s="172"/>
      <c r="F23" s="101"/>
    </row>
    <row r="24" spans="1:6" ht="12.75" customHeight="1">
      <c r="A24" s="85"/>
      <c r="B24" s="95" t="s">
        <v>23</v>
      </c>
      <c r="C24" s="96" t="s">
        <v>11</v>
      </c>
      <c r="D24" s="166">
        <f>SUM(D21:D23)</f>
        <v>5000</v>
      </c>
      <c r="E24" s="167"/>
      <c r="F24" s="173">
        <f>D24/6886.1</f>
        <v>0.7261004051640261</v>
      </c>
    </row>
    <row r="25" spans="1:6" ht="6.75" customHeight="1">
      <c r="A25" s="85"/>
      <c r="B25" s="91"/>
      <c r="C25" s="87"/>
      <c r="D25" s="92"/>
      <c r="E25" s="169"/>
      <c r="F25" s="170"/>
    </row>
    <row r="26" spans="1:6" ht="12.75" customHeight="1">
      <c r="A26" s="106" t="s">
        <v>24</v>
      </c>
      <c r="B26" s="95" t="s">
        <v>25</v>
      </c>
      <c r="C26" s="87"/>
      <c r="D26" s="92"/>
      <c r="E26" s="171"/>
      <c r="F26" s="94"/>
    </row>
    <row r="27" spans="1:6" ht="26.25" customHeight="1">
      <c r="A27" s="174">
        <v>1</v>
      </c>
      <c r="B27" s="110" t="s">
        <v>72</v>
      </c>
      <c r="C27" s="87" t="s">
        <v>11</v>
      </c>
      <c r="D27" s="92"/>
      <c r="E27" s="175"/>
      <c r="F27" s="121"/>
    </row>
    <row r="28" spans="1:6" ht="12.75" customHeight="1">
      <c r="A28" s="85">
        <v>2</v>
      </c>
      <c r="B28" s="91" t="s">
        <v>27</v>
      </c>
      <c r="C28" s="87" t="s">
        <v>11</v>
      </c>
      <c r="D28" s="92">
        <v>1000</v>
      </c>
      <c r="E28" s="176"/>
      <c r="F28" s="101"/>
    </row>
    <row r="29" spans="1:6" ht="12.75" customHeight="1">
      <c r="A29" s="85"/>
      <c r="B29" s="95" t="s">
        <v>28</v>
      </c>
      <c r="C29" s="96" t="s">
        <v>11</v>
      </c>
      <c r="D29" s="166">
        <f>SUM(D27:D28)</f>
        <v>1000</v>
      </c>
      <c r="E29" s="167"/>
      <c r="F29" s="173">
        <f>D29/6886.1</f>
        <v>0.1452200810328052</v>
      </c>
    </row>
    <row r="30" spans="1:6" ht="7.5" customHeight="1">
      <c r="A30" s="85"/>
      <c r="B30" s="91"/>
      <c r="C30" s="87"/>
      <c r="D30" s="92"/>
      <c r="E30" s="177"/>
      <c r="F30" s="170"/>
    </row>
    <row r="31" spans="1:6" ht="12.75" customHeight="1">
      <c r="A31" s="106" t="s">
        <v>29</v>
      </c>
      <c r="B31" s="95" t="s">
        <v>56</v>
      </c>
      <c r="C31" s="87"/>
      <c r="D31" s="92"/>
      <c r="E31" s="178"/>
      <c r="F31" s="94"/>
    </row>
    <row r="32" spans="1:6" ht="12.75" customHeight="1">
      <c r="A32" s="85">
        <v>1</v>
      </c>
      <c r="B32" s="91" t="s">
        <v>70</v>
      </c>
      <c r="C32" s="87" t="s">
        <v>11</v>
      </c>
      <c r="D32" s="92">
        <v>23850</v>
      </c>
      <c r="E32" s="178"/>
      <c r="F32" s="94"/>
    </row>
    <row r="33" spans="1:6" ht="25.5" customHeight="1">
      <c r="A33" s="109">
        <v>2</v>
      </c>
      <c r="B33" s="110"/>
      <c r="C33" s="115" t="s">
        <v>11</v>
      </c>
      <c r="D33" s="179"/>
      <c r="E33" s="180"/>
      <c r="F33" s="181"/>
    </row>
    <row r="34" spans="1:6" ht="12.75" customHeight="1">
      <c r="A34" s="85"/>
      <c r="B34" s="95" t="s">
        <v>58</v>
      </c>
      <c r="C34" s="96" t="s">
        <v>11</v>
      </c>
      <c r="D34" s="166">
        <f>SUM(D32:D33)</f>
        <v>23850</v>
      </c>
      <c r="E34" s="167"/>
      <c r="F34" s="173">
        <f>D34/6886.1</f>
        <v>3.463498932632404</v>
      </c>
    </row>
    <row r="35" spans="1:6" ht="7.5" customHeight="1">
      <c r="A35" s="85"/>
      <c r="B35" s="91"/>
      <c r="C35" s="87"/>
      <c r="D35" s="92"/>
      <c r="E35" s="182"/>
      <c r="F35" s="183"/>
    </row>
    <row r="36" spans="1:6" ht="12.75" customHeight="1">
      <c r="A36" s="106" t="s">
        <v>31</v>
      </c>
      <c r="B36" s="95" t="s">
        <v>30</v>
      </c>
      <c r="C36" s="96" t="s">
        <v>11</v>
      </c>
      <c r="D36" s="166">
        <v>500</v>
      </c>
      <c r="E36" s="167"/>
      <c r="F36" s="173">
        <f>D36/6886.1</f>
        <v>0.0726100405164026</v>
      </c>
    </row>
    <row r="37" spans="1:6" ht="12.75" customHeight="1">
      <c r="A37" s="85"/>
      <c r="B37" s="91"/>
      <c r="C37" s="87"/>
      <c r="D37" s="184"/>
      <c r="E37" s="185"/>
      <c r="F37" s="186"/>
    </row>
    <row r="38" spans="1:6" ht="12.75" customHeight="1">
      <c r="A38" s="187" t="s">
        <v>33</v>
      </c>
      <c r="B38" s="95" t="s">
        <v>32</v>
      </c>
      <c r="C38" s="96" t="s">
        <v>11</v>
      </c>
      <c r="D38" s="166">
        <v>4000</v>
      </c>
      <c r="E38" s="167"/>
      <c r="F38" s="173">
        <f>D38/6886.1</f>
        <v>0.5808803241312208</v>
      </c>
    </row>
    <row r="39" spans="1:6" ht="12.75" customHeight="1">
      <c r="A39" s="85"/>
      <c r="B39" s="91"/>
      <c r="C39" s="87"/>
      <c r="D39" s="184"/>
      <c r="E39" s="185"/>
      <c r="F39" s="186"/>
    </row>
    <row r="40" spans="1:6" ht="12.75" customHeight="1">
      <c r="A40" s="106" t="s">
        <v>35</v>
      </c>
      <c r="B40" s="95" t="s">
        <v>34</v>
      </c>
      <c r="C40" s="96" t="s">
        <v>11</v>
      </c>
      <c r="D40" s="166">
        <v>500</v>
      </c>
      <c r="E40" s="167"/>
      <c r="F40" s="173">
        <f>D40/6886.1</f>
        <v>0.0726100405164026</v>
      </c>
    </row>
    <row r="41" spans="1:6" ht="12.75" customHeight="1">
      <c r="A41" s="85"/>
      <c r="B41" s="91"/>
      <c r="C41" s="87"/>
      <c r="D41" s="92"/>
      <c r="E41" s="177"/>
      <c r="F41" s="170"/>
    </row>
    <row r="42" spans="1:6" ht="12.75" customHeight="1">
      <c r="A42" s="106" t="s">
        <v>39</v>
      </c>
      <c r="B42" s="95" t="s">
        <v>36</v>
      </c>
      <c r="C42" s="87"/>
      <c r="D42" s="92"/>
      <c r="E42" s="178"/>
      <c r="F42" s="94"/>
    </row>
    <row r="43" spans="1:6" ht="12.75" customHeight="1">
      <c r="A43" s="85">
        <v>1</v>
      </c>
      <c r="B43" s="91" t="s">
        <v>59</v>
      </c>
      <c r="C43" s="87" t="s">
        <v>11</v>
      </c>
      <c r="D43" s="92">
        <v>0</v>
      </c>
      <c r="E43" s="178"/>
      <c r="F43" s="94"/>
    </row>
    <row r="44" spans="1:6" ht="12.75" customHeight="1">
      <c r="A44" s="85">
        <v>2</v>
      </c>
      <c r="B44" s="91" t="s">
        <v>60</v>
      </c>
      <c r="C44" s="87" t="s">
        <v>11</v>
      </c>
      <c r="D44" s="92">
        <v>0</v>
      </c>
      <c r="E44" s="178"/>
      <c r="F44" s="94"/>
    </row>
    <row r="45" spans="1:6" ht="12.75" customHeight="1">
      <c r="A45" s="85">
        <v>3</v>
      </c>
      <c r="B45" s="91" t="s">
        <v>37</v>
      </c>
      <c r="C45" s="87" t="s">
        <v>11</v>
      </c>
      <c r="D45" s="92">
        <v>6600</v>
      </c>
      <c r="E45" s="176"/>
      <c r="F45" s="101"/>
    </row>
    <row r="46" spans="1:6" ht="12.75" customHeight="1">
      <c r="A46" s="85"/>
      <c r="B46" s="95" t="s">
        <v>38</v>
      </c>
      <c r="C46" s="96" t="s">
        <v>11</v>
      </c>
      <c r="D46" s="166">
        <f>SUM(D43:D45)</f>
        <v>6600</v>
      </c>
      <c r="E46" s="167"/>
      <c r="F46" s="173">
        <f>D46/6886.1</f>
        <v>0.9584525348165144</v>
      </c>
    </row>
    <row r="47" spans="1:6" ht="12.75" customHeight="1">
      <c r="A47" s="85"/>
      <c r="B47" s="91"/>
      <c r="C47" s="87"/>
      <c r="D47" s="92"/>
      <c r="E47" s="182"/>
      <c r="F47" s="188"/>
    </row>
    <row r="48" spans="1:6" ht="12.75" customHeight="1">
      <c r="A48" s="106" t="s">
        <v>41</v>
      </c>
      <c r="B48" s="95" t="s">
        <v>61</v>
      </c>
      <c r="C48" s="96" t="s">
        <v>11</v>
      </c>
      <c r="D48" s="166">
        <v>6000</v>
      </c>
      <c r="E48" s="167"/>
      <c r="F48" s="173">
        <f>D48/6886.1</f>
        <v>0.8713204861968312</v>
      </c>
    </row>
    <row r="49" spans="1:6" ht="12.75" customHeight="1">
      <c r="A49" s="85"/>
      <c r="B49" s="91"/>
      <c r="C49" s="87"/>
      <c r="D49" s="92"/>
      <c r="E49" s="177"/>
      <c r="F49" s="170"/>
    </row>
    <row r="50" spans="1:6" ht="12.75" customHeight="1">
      <c r="A50" s="106" t="s">
        <v>62</v>
      </c>
      <c r="B50" s="95" t="s">
        <v>42</v>
      </c>
      <c r="C50" s="87"/>
      <c r="D50" s="92"/>
      <c r="E50" s="178"/>
      <c r="F50" s="94"/>
    </row>
    <row r="51" spans="1:6" ht="12.75" customHeight="1">
      <c r="A51" s="85">
        <v>1</v>
      </c>
      <c r="B51" s="91" t="s">
        <v>43</v>
      </c>
      <c r="C51" s="87" t="s">
        <v>11</v>
      </c>
      <c r="D51" s="189">
        <v>6515</v>
      </c>
      <c r="E51" s="190"/>
      <c r="F51" s="191">
        <f>D51/D63</f>
        <v>1.1671443926907918</v>
      </c>
    </row>
    <row r="52" spans="1:6" ht="12.75" customHeight="1">
      <c r="A52" s="85">
        <v>2</v>
      </c>
      <c r="B52" s="91" t="s">
        <v>44</v>
      </c>
      <c r="C52" s="87" t="s">
        <v>11</v>
      </c>
      <c r="D52" s="189">
        <v>14000</v>
      </c>
      <c r="E52" s="190"/>
      <c r="F52" s="191">
        <f>D52/D63</f>
        <v>2.508061626657112</v>
      </c>
    </row>
    <row r="53" spans="1:6" ht="12.75" customHeight="1">
      <c r="A53" s="85">
        <v>3</v>
      </c>
      <c r="B53" s="91" t="s">
        <v>46</v>
      </c>
      <c r="C53" s="87" t="s">
        <v>11</v>
      </c>
      <c r="D53" s="189">
        <v>3585</v>
      </c>
      <c r="E53" s="190" t="s">
        <v>74</v>
      </c>
      <c r="F53" s="191">
        <f>D53/D63</f>
        <v>0.6422429236832676</v>
      </c>
    </row>
    <row r="54" spans="1:6" ht="12.75" customHeight="1">
      <c r="A54" s="163">
        <v>4</v>
      </c>
      <c r="B54" s="91" t="s">
        <v>75</v>
      </c>
      <c r="C54" s="87" t="s">
        <v>11</v>
      </c>
      <c r="D54" s="192">
        <v>18500</v>
      </c>
      <c r="E54" s="193"/>
      <c r="F54" s="194">
        <f>D54/6886.1</f>
        <v>2.6865714991068965</v>
      </c>
    </row>
    <row r="55" spans="1:9" ht="12.75" customHeight="1">
      <c r="A55" s="163">
        <v>5</v>
      </c>
      <c r="B55" s="91" t="s">
        <v>49</v>
      </c>
      <c r="C55" s="87" t="s">
        <v>11</v>
      </c>
      <c r="D55" s="195">
        <v>8500</v>
      </c>
      <c r="E55" s="196" t="s">
        <v>79</v>
      </c>
      <c r="F55" s="197">
        <f>D55/6886.1</f>
        <v>1.2343706887788444</v>
      </c>
      <c r="I55" s="209"/>
    </row>
    <row r="56" spans="1:6" ht="12.75" customHeight="1">
      <c r="A56" s="85"/>
      <c r="B56" s="95" t="s">
        <v>63</v>
      </c>
      <c r="C56" s="96" t="s">
        <v>11</v>
      </c>
      <c r="D56" s="166">
        <f>SUM(D51:D55)</f>
        <v>51100</v>
      </c>
      <c r="E56" s="167"/>
      <c r="F56" s="198">
        <f>SUM(F51:F55)</f>
        <v>8.238391130916913</v>
      </c>
    </row>
    <row r="57" spans="1:6" ht="12.75" customHeight="1">
      <c r="A57" s="85"/>
      <c r="B57" s="91"/>
      <c r="C57" s="87"/>
      <c r="D57" s="92"/>
      <c r="E57" s="199"/>
      <c r="F57" s="188"/>
    </row>
    <row r="58" spans="1:6" ht="15.75" customHeight="1">
      <c r="A58" s="200"/>
      <c r="B58" s="201" t="s">
        <v>51</v>
      </c>
      <c r="C58" s="202" t="s">
        <v>11</v>
      </c>
      <c r="D58" s="203">
        <f>SUM(D18,D24,D29,D34,D36,D38,D40,D46,D48,D56)</f>
        <v>296740.402</v>
      </c>
      <c r="E58" s="204"/>
      <c r="F58" s="205">
        <f>SUM(F18:F48)+F56</f>
        <v>45.664407879334604</v>
      </c>
    </row>
    <row r="59" spans="1:6" ht="12.75" customHeight="1">
      <c r="A59" s="85"/>
      <c r="B59" s="91"/>
      <c r="C59" s="87"/>
      <c r="D59" s="92"/>
      <c r="E59" s="169"/>
      <c r="F59" s="170"/>
    </row>
    <row r="60" spans="1:6" ht="12.75" customHeight="1">
      <c r="A60" s="85"/>
      <c r="B60" s="95" t="s">
        <v>64</v>
      </c>
      <c r="C60" s="87"/>
      <c r="D60" s="92"/>
      <c r="E60" s="171"/>
      <c r="F60" s="94"/>
    </row>
    <row r="61" spans="1:6" ht="12.75" customHeight="1">
      <c r="A61" s="150" t="s">
        <v>65</v>
      </c>
      <c r="B61" s="91" t="s">
        <v>66</v>
      </c>
      <c r="C61" s="87" t="s">
        <v>53</v>
      </c>
      <c r="D61" s="92">
        <v>2124.6</v>
      </c>
      <c r="E61" s="171"/>
      <c r="F61" s="94"/>
    </row>
    <row r="62" spans="1:6" ht="12.75" customHeight="1">
      <c r="A62" s="150" t="s">
        <v>67</v>
      </c>
      <c r="B62" s="91" t="s">
        <v>68</v>
      </c>
      <c r="C62" s="87" t="s">
        <v>53</v>
      </c>
      <c r="D62" s="92">
        <v>3457.4</v>
      </c>
      <c r="E62" s="93"/>
      <c r="F62" s="94"/>
    </row>
    <row r="63" spans="1:6" ht="28.5" customHeight="1">
      <c r="A63" s="151"/>
      <c r="B63" s="152" t="s">
        <v>52</v>
      </c>
      <c r="C63" s="153" t="s">
        <v>53</v>
      </c>
      <c r="D63" s="206">
        <f>SUM(D61:D62)</f>
        <v>5582</v>
      </c>
      <c r="E63" s="207" t="s">
        <v>80</v>
      </c>
      <c r="F63" s="208">
        <f>F10+F24+F29+F34+F36+F38+F40+F46+F48+F54+F55</f>
        <v>32.084715296031135</v>
      </c>
    </row>
    <row r="65" spans="2:4" ht="15">
      <c r="B65" t="s">
        <v>78</v>
      </c>
      <c r="C65">
        <v>2010</v>
      </c>
      <c r="D65" s="210">
        <v>0.088</v>
      </c>
    </row>
    <row r="66" spans="3:4" ht="15">
      <c r="C66">
        <v>2011</v>
      </c>
      <c r="D66" s="210">
        <v>0.061</v>
      </c>
    </row>
    <row r="67" spans="3:4" ht="15">
      <c r="C67">
        <v>2012</v>
      </c>
      <c r="D67" s="210">
        <v>0.028</v>
      </c>
    </row>
    <row r="70" spans="2:6" ht="15">
      <c r="B70" s="209"/>
      <c r="F70" s="211"/>
    </row>
  </sheetData>
  <sheetProtection/>
  <mergeCells count="1">
    <mergeCell ref="A1:F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6">
      <selection activeCell="K72" sqref="K72"/>
    </sheetView>
  </sheetViews>
  <sheetFormatPr defaultColWidth="9.140625" defaultRowHeight="15"/>
  <cols>
    <col min="1" max="1" width="3.28125" style="0" customWidth="1"/>
    <col min="2" max="2" width="44.421875" style="0" customWidth="1"/>
    <col min="3" max="3" width="5.8515625" style="0" customWidth="1"/>
    <col min="4" max="4" width="12.140625" style="0" customWidth="1"/>
    <col min="5" max="5" width="12.00390625" style="0" customWidth="1"/>
    <col min="6" max="6" width="8.00390625" style="0" customWidth="1"/>
  </cols>
  <sheetData>
    <row r="1" spans="1:6" ht="15">
      <c r="A1" s="74" t="s">
        <v>0</v>
      </c>
      <c r="B1" s="74"/>
      <c r="C1" s="74"/>
      <c r="D1" s="74"/>
      <c r="E1" s="74"/>
      <c r="F1" s="74"/>
    </row>
    <row r="2" ht="10.5" customHeight="1"/>
    <row r="3" spans="1:6" ht="12" customHeight="1">
      <c r="A3" s="75" t="s">
        <v>1</v>
      </c>
      <c r="B3" s="76" t="s">
        <v>2</v>
      </c>
      <c r="C3" s="76" t="s">
        <v>3</v>
      </c>
      <c r="D3" s="76" t="s">
        <v>4</v>
      </c>
      <c r="E3" s="77" t="s">
        <v>5</v>
      </c>
      <c r="F3" s="78" t="s">
        <v>81</v>
      </c>
    </row>
    <row r="4" spans="1:6" ht="12.75" customHeight="1">
      <c r="A4" s="79" t="s">
        <v>7</v>
      </c>
      <c r="B4" s="80" t="s">
        <v>8</v>
      </c>
      <c r="C4" s="81"/>
      <c r="D4" s="82"/>
      <c r="E4" s="83"/>
      <c r="F4" s="84"/>
    </row>
    <row r="5" spans="1:6" ht="12.75" customHeight="1">
      <c r="A5" s="85"/>
      <c r="B5" s="86" t="s">
        <v>9</v>
      </c>
      <c r="C5" s="87"/>
      <c r="D5" s="88"/>
      <c r="E5" s="89"/>
      <c r="F5" s="90"/>
    </row>
    <row r="6" spans="1:6" ht="12.75" customHeight="1">
      <c r="A6" s="85">
        <v>1</v>
      </c>
      <c r="B6" s="91" t="s">
        <v>10</v>
      </c>
      <c r="C6" s="87" t="s">
        <v>11</v>
      </c>
      <c r="D6" s="92">
        <v>40000</v>
      </c>
      <c r="E6" s="93"/>
      <c r="F6" s="94"/>
    </row>
    <row r="7" spans="1:6" ht="12.75" customHeight="1">
      <c r="A7" s="85">
        <v>2</v>
      </c>
      <c r="B7" s="91" t="s">
        <v>12</v>
      </c>
      <c r="C7" s="87" t="s">
        <v>11</v>
      </c>
      <c r="D7" s="92">
        <f>D6*14.94%</f>
        <v>5976</v>
      </c>
      <c r="E7" s="93"/>
      <c r="F7" s="94"/>
    </row>
    <row r="8" spans="1:6" ht="12.75" customHeight="1">
      <c r="A8" s="85">
        <v>3</v>
      </c>
      <c r="B8" s="91" t="s">
        <v>18</v>
      </c>
      <c r="C8" s="87" t="s">
        <v>11</v>
      </c>
      <c r="D8" s="92">
        <f>(D6+D7)*34.2%</f>
        <v>15723.792000000001</v>
      </c>
      <c r="E8" s="93"/>
      <c r="F8" s="94"/>
    </row>
    <row r="9" spans="1:6" ht="12.75" customHeight="1">
      <c r="A9" s="85">
        <v>4</v>
      </c>
      <c r="B9" s="91" t="s">
        <v>14</v>
      </c>
      <c r="C9" s="87" t="s">
        <v>11</v>
      </c>
      <c r="D9" s="92">
        <f>D6*18.09%</f>
        <v>7236</v>
      </c>
      <c r="E9" s="93"/>
      <c r="F9" s="94"/>
    </row>
    <row r="10" spans="1:6" ht="12.75" customHeight="1">
      <c r="A10" s="85"/>
      <c r="B10" s="95" t="s">
        <v>15</v>
      </c>
      <c r="C10" s="96" t="s">
        <v>11</v>
      </c>
      <c r="D10" s="97">
        <f>SUM(D6:D9)</f>
        <v>68935.792</v>
      </c>
      <c r="E10" s="98"/>
      <c r="F10" s="99">
        <f>D10/D67</f>
        <v>7.180811666666667</v>
      </c>
    </row>
    <row r="11" spans="1:6" ht="12.75" customHeight="1">
      <c r="A11" s="85"/>
      <c r="B11" s="91"/>
      <c r="C11" s="87"/>
      <c r="D11" s="92"/>
      <c r="E11" s="93"/>
      <c r="F11" s="94"/>
    </row>
    <row r="12" spans="1:6" ht="12.75" customHeight="1">
      <c r="A12" s="85"/>
      <c r="B12" s="86" t="s">
        <v>16</v>
      </c>
      <c r="C12" s="87"/>
      <c r="D12" s="92"/>
      <c r="E12" s="93"/>
      <c r="F12" s="94"/>
    </row>
    <row r="13" spans="1:6" ht="12.75" customHeight="1">
      <c r="A13" s="85">
        <v>1</v>
      </c>
      <c r="B13" s="91" t="s">
        <v>17</v>
      </c>
      <c r="C13" s="87" t="s">
        <v>11</v>
      </c>
      <c r="D13" s="92">
        <v>35000</v>
      </c>
      <c r="E13" s="93"/>
      <c r="F13" s="94"/>
    </row>
    <row r="14" spans="1:6" ht="12.75" customHeight="1">
      <c r="A14" s="85">
        <v>2</v>
      </c>
      <c r="B14" s="91" t="s">
        <v>12</v>
      </c>
      <c r="C14" s="87" t="s">
        <v>11</v>
      </c>
      <c r="D14" s="92">
        <f>D13*14.94%</f>
        <v>5229</v>
      </c>
      <c r="E14" s="93"/>
      <c r="F14" s="94"/>
    </row>
    <row r="15" spans="1:6" ht="12.75" customHeight="1">
      <c r="A15" s="85">
        <v>3</v>
      </c>
      <c r="B15" s="91" t="s">
        <v>18</v>
      </c>
      <c r="C15" s="87" t="s">
        <v>11</v>
      </c>
      <c r="D15" s="92">
        <f>(D13+D14)*34.2%</f>
        <v>13758.318000000001</v>
      </c>
      <c r="E15" s="93"/>
      <c r="F15" s="94"/>
    </row>
    <row r="16" spans="1:6" ht="12.75" customHeight="1">
      <c r="A16" s="85">
        <v>4</v>
      </c>
      <c r="B16" s="91" t="s">
        <v>14</v>
      </c>
      <c r="C16" s="87" t="s">
        <v>11</v>
      </c>
      <c r="D16" s="92">
        <f>D13*18.09%</f>
        <v>6331.5</v>
      </c>
      <c r="E16" s="100"/>
      <c r="F16" s="101"/>
    </row>
    <row r="17" spans="1:6" ht="12.75" customHeight="1">
      <c r="A17" s="85"/>
      <c r="B17" s="95" t="s">
        <v>15</v>
      </c>
      <c r="C17" s="96" t="s">
        <v>11</v>
      </c>
      <c r="D17" s="102">
        <f>SUM(D13:D16)</f>
        <v>60318.818</v>
      </c>
      <c r="E17" s="97"/>
      <c r="F17" s="103">
        <f>D17/D67</f>
        <v>6.283210208333333</v>
      </c>
    </row>
    <row r="18" spans="1:6" ht="12.75" customHeight="1">
      <c r="A18" s="85"/>
      <c r="B18" s="95" t="s">
        <v>19</v>
      </c>
      <c r="C18" s="96" t="s">
        <v>11</v>
      </c>
      <c r="D18" s="102">
        <f>SUM(D10,D17)</f>
        <v>129254.61</v>
      </c>
      <c r="E18" s="102"/>
      <c r="F18" s="104">
        <f>D18/D67</f>
        <v>13.464021875</v>
      </c>
    </row>
    <row r="19" spans="1:6" ht="12.75" customHeight="1">
      <c r="A19" s="85"/>
      <c r="B19" s="91"/>
      <c r="C19" s="87"/>
      <c r="D19" s="93"/>
      <c r="E19" s="92"/>
      <c r="F19" s="105"/>
    </row>
    <row r="20" spans="1:6" ht="12.75" customHeight="1">
      <c r="A20" s="106" t="s">
        <v>20</v>
      </c>
      <c r="B20" s="95" t="s">
        <v>21</v>
      </c>
      <c r="C20" s="87"/>
      <c r="D20" s="92"/>
      <c r="E20" s="93"/>
      <c r="F20" s="94"/>
    </row>
    <row r="21" spans="1:6" ht="12.75" customHeight="1">
      <c r="A21" s="85">
        <v>1</v>
      </c>
      <c r="B21" s="91" t="s">
        <v>71</v>
      </c>
      <c r="C21" s="87" t="s">
        <v>11</v>
      </c>
      <c r="D21" s="92"/>
      <c r="E21" s="93"/>
      <c r="F21" s="94"/>
    </row>
    <row r="22" spans="1:6" ht="12.75" customHeight="1">
      <c r="A22" s="85">
        <v>2</v>
      </c>
      <c r="B22" s="91" t="s">
        <v>55</v>
      </c>
      <c r="C22" s="87" t="s">
        <v>11</v>
      </c>
      <c r="D22" s="92">
        <v>1000</v>
      </c>
      <c r="E22" s="93"/>
      <c r="F22" s="94"/>
    </row>
    <row r="23" spans="1:6" ht="12.75" customHeight="1">
      <c r="A23" s="85">
        <v>3</v>
      </c>
      <c r="B23" s="91" t="s">
        <v>22</v>
      </c>
      <c r="C23" s="87" t="s">
        <v>11</v>
      </c>
      <c r="D23" s="93">
        <v>500</v>
      </c>
      <c r="E23" s="92"/>
      <c r="F23" s="107"/>
    </row>
    <row r="24" spans="1:6" ht="12.75" customHeight="1">
      <c r="A24" s="85"/>
      <c r="B24" s="95" t="s">
        <v>23</v>
      </c>
      <c r="C24" s="96" t="s">
        <v>11</v>
      </c>
      <c r="D24" s="102">
        <f>SUM(D21:D23)</f>
        <v>1500</v>
      </c>
      <c r="E24" s="102"/>
      <c r="F24" s="104">
        <f>D24/D67</f>
        <v>0.15625</v>
      </c>
    </row>
    <row r="25" spans="1:6" ht="12.75" customHeight="1">
      <c r="A25" s="85"/>
      <c r="B25" s="91"/>
      <c r="C25" s="87"/>
      <c r="D25" s="93"/>
      <c r="E25" s="92"/>
      <c r="F25" s="105"/>
    </row>
    <row r="26" spans="1:6" ht="12.75" customHeight="1">
      <c r="A26" s="106" t="s">
        <v>24</v>
      </c>
      <c r="B26" s="95" t="s">
        <v>25</v>
      </c>
      <c r="C26" s="87"/>
      <c r="D26" s="93"/>
      <c r="E26" s="92"/>
      <c r="F26" s="108"/>
    </row>
    <row r="27" spans="1:6" ht="26.25" customHeight="1">
      <c r="A27" s="109">
        <v>1</v>
      </c>
      <c r="B27" s="110" t="s">
        <v>72</v>
      </c>
      <c r="C27" s="87" t="s">
        <v>11</v>
      </c>
      <c r="D27" s="93">
        <v>1000</v>
      </c>
      <c r="E27" s="111" t="s">
        <v>82</v>
      </c>
      <c r="F27" s="112"/>
    </row>
    <row r="28" spans="1:6" ht="12.75" customHeight="1">
      <c r="A28" s="85">
        <v>2</v>
      </c>
      <c r="B28" s="91" t="s">
        <v>27</v>
      </c>
      <c r="C28" s="87" t="s">
        <v>11</v>
      </c>
      <c r="D28" s="93">
        <v>1000</v>
      </c>
      <c r="E28" s="113"/>
      <c r="F28" s="107"/>
    </row>
    <row r="29" spans="1:6" ht="12.75" customHeight="1">
      <c r="A29" s="85"/>
      <c r="B29" s="95" t="s">
        <v>28</v>
      </c>
      <c r="C29" s="96" t="s">
        <v>11</v>
      </c>
      <c r="D29" s="102">
        <f>SUM(D27:D28)</f>
        <v>2000</v>
      </c>
      <c r="E29" s="114"/>
      <c r="F29" s="104">
        <f>D29/D67</f>
        <v>0.20833333333333334</v>
      </c>
    </row>
    <row r="30" spans="1:6" ht="12.75" customHeight="1">
      <c r="A30" s="85"/>
      <c r="B30" s="91"/>
      <c r="C30" s="87"/>
      <c r="D30" s="93"/>
      <c r="E30" s="111"/>
      <c r="F30" s="105"/>
    </row>
    <row r="31" spans="1:6" ht="12.75" customHeight="1">
      <c r="A31" s="106" t="s">
        <v>29</v>
      </c>
      <c r="B31" s="95" t="s">
        <v>56</v>
      </c>
      <c r="C31" s="87"/>
      <c r="D31" s="93"/>
      <c r="E31" s="111"/>
      <c r="F31" s="108"/>
    </row>
    <row r="32" spans="1:6" ht="12.75" customHeight="1">
      <c r="A32" s="85">
        <v>1</v>
      </c>
      <c r="B32" s="91" t="s">
        <v>57</v>
      </c>
      <c r="C32" s="87" t="s">
        <v>11</v>
      </c>
      <c r="D32" s="93"/>
      <c r="E32" s="111"/>
      <c r="F32" s="108"/>
    </row>
    <row r="33" spans="1:6" ht="12.75" customHeight="1">
      <c r="A33" s="109">
        <v>2</v>
      </c>
      <c r="B33" s="110" t="s">
        <v>83</v>
      </c>
      <c r="C33" s="115" t="s">
        <v>11</v>
      </c>
      <c r="D33" s="116"/>
      <c r="E33" s="117"/>
      <c r="F33" s="118"/>
    </row>
    <row r="34" spans="1:6" ht="12.75" customHeight="1">
      <c r="A34" s="85"/>
      <c r="B34" s="95" t="s">
        <v>58</v>
      </c>
      <c r="C34" s="96" t="s">
        <v>11</v>
      </c>
      <c r="D34" s="102">
        <f>SUM(D32:D33)</f>
        <v>0</v>
      </c>
      <c r="E34" s="114"/>
      <c r="F34" s="104">
        <f>D34/D67</f>
        <v>0</v>
      </c>
    </row>
    <row r="35" spans="1:6" ht="12.75" customHeight="1">
      <c r="A35" s="85"/>
      <c r="B35" s="91"/>
      <c r="C35" s="87"/>
      <c r="D35" s="93"/>
      <c r="E35" s="111"/>
      <c r="F35" s="119"/>
    </row>
    <row r="36" spans="1:6" ht="12.75" customHeight="1">
      <c r="A36" s="106" t="s">
        <v>31</v>
      </c>
      <c r="B36" s="95" t="s">
        <v>30</v>
      </c>
      <c r="C36" s="96" t="s">
        <v>11</v>
      </c>
      <c r="D36" s="102">
        <v>1000</v>
      </c>
      <c r="E36" s="114"/>
      <c r="F36" s="104">
        <f>D36/D67</f>
        <v>0.10416666666666667</v>
      </c>
    </row>
    <row r="37" spans="1:6" ht="12.75" customHeight="1">
      <c r="A37" s="85"/>
      <c r="B37" s="91"/>
      <c r="C37" s="87"/>
      <c r="D37" s="93"/>
      <c r="E37" s="111"/>
      <c r="F37" s="119"/>
    </row>
    <row r="38" spans="1:6" ht="12.75" customHeight="1">
      <c r="A38" s="106" t="s">
        <v>33</v>
      </c>
      <c r="B38" s="95" t="s">
        <v>32</v>
      </c>
      <c r="C38" s="96" t="s">
        <v>11</v>
      </c>
      <c r="D38" s="102">
        <v>2000</v>
      </c>
      <c r="E38" s="114"/>
      <c r="F38" s="104">
        <f>D38/D67</f>
        <v>0.20833333333333334</v>
      </c>
    </row>
    <row r="39" spans="1:6" ht="12.75" customHeight="1">
      <c r="A39" s="85"/>
      <c r="B39" s="91"/>
      <c r="C39" s="87"/>
      <c r="D39" s="93"/>
      <c r="E39" s="111"/>
      <c r="F39" s="119"/>
    </row>
    <row r="40" spans="1:6" ht="12.75" customHeight="1">
      <c r="A40" s="106" t="s">
        <v>35</v>
      </c>
      <c r="B40" s="95" t="s">
        <v>34</v>
      </c>
      <c r="C40" s="96" t="s">
        <v>11</v>
      </c>
      <c r="D40" s="102">
        <v>500</v>
      </c>
      <c r="E40" s="114"/>
      <c r="F40" s="104">
        <f>D40/D67</f>
        <v>0.052083333333333336</v>
      </c>
    </row>
    <row r="41" spans="1:6" ht="12.75" customHeight="1">
      <c r="A41" s="85"/>
      <c r="B41" s="91"/>
      <c r="C41" s="87"/>
      <c r="D41" s="93"/>
      <c r="E41" s="111"/>
      <c r="F41" s="105"/>
    </row>
    <row r="42" spans="1:6" ht="12.75" customHeight="1">
      <c r="A42" s="106" t="s">
        <v>39</v>
      </c>
      <c r="B42" s="95" t="s">
        <v>36</v>
      </c>
      <c r="C42" s="87"/>
      <c r="D42" s="93"/>
      <c r="E42" s="111"/>
      <c r="F42" s="108"/>
    </row>
    <row r="43" spans="1:6" ht="12.75" customHeight="1">
      <c r="A43" s="85">
        <v>1</v>
      </c>
      <c r="B43" s="91" t="s">
        <v>59</v>
      </c>
      <c r="C43" s="87" t="s">
        <v>11</v>
      </c>
      <c r="D43" s="93">
        <v>1000</v>
      </c>
      <c r="E43" s="111" t="s">
        <v>84</v>
      </c>
      <c r="F43" s="120"/>
    </row>
    <row r="44" spans="1:6" ht="12.75" customHeight="1">
      <c r="A44" s="85">
        <v>2</v>
      </c>
      <c r="B44" s="91"/>
      <c r="C44" s="87"/>
      <c r="D44" s="93"/>
      <c r="E44" s="111"/>
      <c r="F44" s="121"/>
    </row>
    <row r="45" spans="1:6" ht="12.75" customHeight="1">
      <c r="A45" s="85">
        <v>3</v>
      </c>
      <c r="B45" s="91" t="s">
        <v>37</v>
      </c>
      <c r="C45" s="87" t="s">
        <v>11</v>
      </c>
      <c r="D45" s="93">
        <v>3300</v>
      </c>
      <c r="E45" s="111"/>
      <c r="F45" s="107"/>
    </row>
    <row r="46" spans="1:6" ht="12.75" customHeight="1">
      <c r="A46" s="85"/>
      <c r="B46" s="95" t="s">
        <v>38</v>
      </c>
      <c r="C46" s="96" t="s">
        <v>11</v>
      </c>
      <c r="D46" s="102">
        <f>SUM(D43:D45)</f>
        <v>4300</v>
      </c>
      <c r="E46" s="114"/>
      <c r="F46" s="104">
        <f>D46/D67</f>
        <v>0.4479166666666667</v>
      </c>
    </row>
    <row r="47" spans="1:6" ht="12.75" customHeight="1">
      <c r="A47" s="85"/>
      <c r="B47" s="91"/>
      <c r="C47" s="87"/>
      <c r="D47" s="93"/>
      <c r="E47" s="111"/>
      <c r="F47" s="122"/>
    </row>
    <row r="48" spans="1:6" ht="12.75" customHeight="1">
      <c r="A48" s="106" t="s">
        <v>41</v>
      </c>
      <c r="B48" s="95" t="s">
        <v>61</v>
      </c>
      <c r="C48" s="96" t="s">
        <v>11</v>
      </c>
      <c r="D48" s="102">
        <v>5000</v>
      </c>
      <c r="E48" s="114"/>
      <c r="F48" s="104">
        <f>D48/D67</f>
        <v>0.5208333333333334</v>
      </c>
    </row>
    <row r="49" spans="1:6" ht="12.75" customHeight="1">
      <c r="A49" s="85"/>
      <c r="B49" s="91"/>
      <c r="C49" s="87"/>
      <c r="D49" s="93"/>
      <c r="E49" s="111"/>
      <c r="F49" s="105"/>
    </row>
    <row r="50" spans="1:6" ht="12.75" customHeight="1">
      <c r="A50" s="106" t="s">
        <v>62</v>
      </c>
      <c r="B50" s="95" t="s">
        <v>42</v>
      </c>
      <c r="C50" s="87"/>
      <c r="D50" s="93"/>
      <c r="E50" s="111"/>
      <c r="F50" s="108"/>
    </row>
    <row r="51" spans="1:6" ht="12.75" customHeight="1">
      <c r="A51" s="85">
        <v>1</v>
      </c>
      <c r="B51" s="91" t="s">
        <v>43</v>
      </c>
      <c r="C51" s="87" t="s">
        <v>11</v>
      </c>
      <c r="D51" s="93">
        <v>16500</v>
      </c>
      <c r="E51" s="111"/>
      <c r="F51" s="123">
        <f>D51/D67</f>
        <v>1.71875</v>
      </c>
    </row>
    <row r="52" spans="1:6" ht="12.75" customHeight="1">
      <c r="A52" s="85">
        <v>2</v>
      </c>
      <c r="B52" s="91" t="s">
        <v>44</v>
      </c>
      <c r="C52" s="87" t="s">
        <v>11</v>
      </c>
      <c r="D52" s="93">
        <v>35000</v>
      </c>
      <c r="E52" s="111"/>
      <c r="F52" s="124">
        <f>D52/D67</f>
        <v>3.6458333333333335</v>
      </c>
    </row>
    <row r="53" spans="1:6" ht="12.75" customHeight="1">
      <c r="A53" s="85">
        <v>3</v>
      </c>
      <c r="B53" s="91" t="s">
        <v>85</v>
      </c>
      <c r="C53" s="87" t="s">
        <v>11</v>
      </c>
      <c r="D53" s="93">
        <v>8500</v>
      </c>
      <c r="E53" s="111" t="s">
        <v>86</v>
      </c>
      <c r="F53" s="123">
        <f>D53/D67</f>
        <v>0.8854166666666666</v>
      </c>
    </row>
    <row r="54" spans="1:6" ht="12.75" customHeight="1">
      <c r="A54" s="85">
        <v>4</v>
      </c>
      <c r="B54" s="91" t="s">
        <v>75</v>
      </c>
      <c r="C54" s="87" t="s">
        <v>11</v>
      </c>
      <c r="D54" s="93">
        <v>40000</v>
      </c>
      <c r="E54" s="111"/>
      <c r="F54" s="124">
        <f>D54/D67</f>
        <v>4.166666666666667</v>
      </c>
    </row>
    <row r="55" spans="1:6" ht="12.75" customHeight="1">
      <c r="A55" s="85">
        <v>5</v>
      </c>
      <c r="B55" s="91" t="s">
        <v>87</v>
      </c>
      <c r="C55" s="87" t="s">
        <v>11</v>
      </c>
      <c r="D55" s="93">
        <v>4200</v>
      </c>
      <c r="E55" s="111" t="s">
        <v>88</v>
      </c>
      <c r="F55" s="123">
        <f>D55/D67</f>
        <v>0.4375</v>
      </c>
    </row>
    <row r="56" spans="1:6" ht="12.75" customHeight="1">
      <c r="A56" s="85"/>
      <c r="B56" s="95" t="s">
        <v>63</v>
      </c>
      <c r="C56" s="96" t="s">
        <v>11</v>
      </c>
      <c r="D56" s="102">
        <f>SUM(D51:D55)</f>
        <v>104200</v>
      </c>
      <c r="E56" s="114"/>
      <c r="F56" s="104">
        <f>D56/D67</f>
        <v>10.854166666666666</v>
      </c>
    </row>
    <row r="57" spans="1:6" ht="12.75" customHeight="1">
      <c r="A57" s="125"/>
      <c r="B57" s="126"/>
      <c r="C57" s="127"/>
      <c r="D57" s="100"/>
      <c r="E57" s="128"/>
      <c r="F57" s="122"/>
    </row>
    <row r="58" spans="1:6" ht="12.75" customHeight="1">
      <c r="A58" s="129" t="s">
        <v>89</v>
      </c>
      <c r="B58" s="130" t="s">
        <v>51</v>
      </c>
      <c r="C58" s="131" t="s">
        <v>11</v>
      </c>
      <c r="D58" s="132">
        <f>SUM(D18,D24,D29,D34,D36,D38,D40,D46,D48,D56)</f>
        <v>249754.61</v>
      </c>
      <c r="E58" s="132"/>
      <c r="F58" s="133">
        <f>D58/D67</f>
        <v>26.016105208333332</v>
      </c>
    </row>
    <row r="59" spans="1:6" ht="12.75" customHeight="1">
      <c r="A59" s="134"/>
      <c r="B59" s="135"/>
      <c r="C59" s="136"/>
      <c r="D59" s="137"/>
      <c r="E59" s="137"/>
      <c r="F59" s="138"/>
    </row>
    <row r="60" spans="1:6" ht="12.75" customHeight="1">
      <c r="A60" s="139" t="s">
        <v>90</v>
      </c>
      <c r="B60" s="135" t="s">
        <v>91</v>
      </c>
      <c r="C60" s="136" t="s">
        <v>11</v>
      </c>
      <c r="D60" s="137">
        <f>D58*75%</f>
        <v>187315.9575</v>
      </c>
      <c r="E60" s="137"/>
      <c r="F60" s="140">
        <f>F58*75%</f>
        <v>19.51207890625</v>
      </c>
    </row>
    <row r="61" spans="1:6" ht="12.75" customHeight="1">
      <c r="A61" s="134"/>
      <c r="B61" s="135"/>
      <c r="C61" s="136"/>
      <c r="D61" s="137"/>
      <c r="E61" s="137"/>
      <c r="F61" s="140"/>
    </row>
    <row r="62" spans="1:6" ht="12.75" customHeight="1">
      <c r="A62" s="141" t="s">
        <v>92</v>
      </c>
      <c r="B62" s="142" t="s">
        <v>93</v>
      </c>
      <c r="C62" s="143" t="s">
        <v>11</v>
      </c>
      <c r="D62" s="144">
        <f>D58+D60</f>
        <v>437070.5675</v>
      </c>
      <c r="E62" s="144"/>
      <c r="F62" s="145">
        <f>F58+F60</f>
        <v>45.52818411458333</v>
      </c>
    </row>
    <row r="63" spans="1:6" ht="12.75" customHeight="1">
      <c r="A63" s="134"/>
      <c r="B63" s="146"/>
      <c r="C63" s="147"/>
      <c r="D63" s="148"/>
      <c r="E63" s="148"/>
      <c r="F63" s="149"/>
    </row>
    <row r="64" spans="1:6" ht="12.75" customHeight="1">
      <c r="A64" s="85"/>
      <c r="B64" s="95" t="s">
        <v>64</v>
      </c>
      <c r="C64" s="87"/>
      <c r="D64" s="93"/>
      <c r="E64" s="92"/>
      <c r="F64" s="108"/>
    </row>
    <row r="65" spans="1:6" ht="12.75" customHeight="1">
      <c r="A65" s="150" t="s">
        <v>65</v>
      </c>
      <c r="B65" s="91" t="s">
        <v>66</v>
      </c>
      <c r="C65" s="87" t="s">
        <v>53</v>
      </c>
      <c r="D65" s="93"/>
      <c r="E65" s="92"/>
      <c r="F65" s="108"/>
    </row>
    <row r="66" spans="1:6" ht="12.75" customHeight="1">
      <c r="A66" s="150" t="s">
        <v>67</v>
      </c>
      <c r="B66" s="91" t="s">
        <v>68</v>
      </c>
      <c r="C66" s="87" t="s">
        <v>53</v>
      </c>
      <c r="D66" s="93"/>
      <c r="E66" s="92"/>
      <c r="F66" s="108"/>
    </row>
    <row r="67" spans="1:6" ht="12.75" customHeight="1">
      <c r="A67" s="151"/>
      <c r="B67" s="152" t="s">
        <v>52</v>
      </c>
      <c r="C67" s="153" t="s">
        <v>53</v>
      </c>
      <c r="D67" s="154">
        <v>9600</v>
      </c>
      <c r="E67" s="155"/>
      <c r="F67" s="156"/>
    </row>
  </sheetData>
  <sheetProtection/>
  <mergeCells count="1">
    <mergeCell ref="A1:F1"/>
  </mergeCells>
  <printOptions/>
  <pageMargins left="0.7086614173228347" right="0.7086614173228347" top="0.15748031496062992" bottom="0" header="0.31496062992125984" footer="0.31496062992125984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="115" zoomScaleNormal="115" workbookViewId="0" topLeftCell="A117">
      <selection activeCell="I130" sqref="I130"/>
    </sheetView>
  </sheetViews>
  <sheetFormatPr defaultColWidth="9.140625" defaultRowHeight="15"/>
  <cols>
    <col min="1" max="1" width="5.28125" style="0" customWidth="1"/>
    <col min="2" max="2" width="63.140625" style="0" customWidth="1"/>
    <col min="3" max="3" width="14.8515625" style="0" customWidth="1"/>
    <col min="4" max="4" width="25.00390625" style="0" customWidth="1"/>
  </cols>
  <sheetData>
    <row r="1" spans="3:4" ht="15">
      <c r="C1" s="2" t="s">
        <v>94</v>
      </c>
      <c r="D1" s="2"/>
    </row>
    <row r="2" spans="3:4" ht="29.25" customHeight="1">
      <c r="C2" s="3" t="s">
        <v>95</v>
      </c>
      <c r="D2" s="3"/>
    </row>
    <row r="3" spans="3:4" ht="15.75">
      <c r="C3" s="2" t="s">
        <v>96</v>
      </c>
      <c r="D3" s="2"/>
    </row>
    <row r="4" spans="1:4" ht="46.5" customHeight="1">
      <c r="A4" s="4" t="s">
        <v>97</v>
      </c>
      <c r="B4" s="5"/>
      <c r="C4" s="5"/>
      <c r="D4" s="6"/>
    </row>
    <row r="5" spans="1:4" s="1" customFormat="1" ht="46.5" customHeight="1">
      <c r="A5" s="7" t="s">
        <v>98</v>
      </c>
      <c r="B5" s="7" t="s">
        <v>99</v>
      </c>
      <c r="C5" s="7" t="s">
        <v>100</v>
      </c>
      <c r="D5" s="7" t="s">
        <v>101</v>
      </c>
    </row>
    <row r="6" spans="1:5" ht="73.5" customHeight="1">
      <c r="A6" s="8" t="s">
        <v>102</v>
      </c>
      <c r="B6" s="9"/>
      <c r="C6" s="10"/>
      <c r="D6" s="11"/>
      <c r="E6" s="12"/>
    </row>
    <row r="7" spans="1:4" ht="18.75" customHeight="1">
      <c r="A7" s="13" t="s">
        <v>103</v>
      </c>
      <c r="B7" s="14"/>
      <c r="C7" s="15"/>
      <c r="D7" s="16"/>
    </row>
    <row r="8" spans="1:4" ht="25.5">
      <c r="A8" s="17">
        <v>1</v>
      </c>
      <c r="B8" s="18" t="s">
        <v>104</v>
      </c>
      <c r="C8" s="19" t="s">
        <v>105</v>
      </c>
      <c r="D8" s="16">
        <v>0.3</v>
      </c>
    </row>
    <row r="9" spans="1:4" ht="38.25">
      <c r="A9" s="17">
        <v>2</v>
      </c>
      <c r="B9" s="18" t="s">
        <v>106</v>
      </c>
      <c r="C9" s="20"/>
      <c r="D9" s="16"/>
    </row>
    <row r="10" spans="1:4" ht="25.5">
      <c r="A10" s="17">
        <v>3</v>
      </c>
      <c r="B10" s="18" t="s">
        <v>107</v>
      </c>
      <c r="C10" s="21"/>
      <c r="D10" s="16"/>
    </row>
    <row r="11" spans="1:4" ht="22.5" customHeight="1">
      <c r="A11" s="13" t="s">
        <v>108</v>
      </c>
      <c r="B11" s="14"/>
      <c r="C11" s="22"/>
      <c r="D11" s="16"/>
    </row>
    <row r="12" spans="1:4" ht="51">
      <c r="A12" s="23">
        <v>1</v>
      </c>
      <c r="B12" s="24" t="s">
        <v>109</v>
      </c>
      <c r="C12" s="25" t="s">
        <v>110</v>
      </c>
      <c r="D12" s="16">
        <v>0.3</v>
      </c>
    </row>
    <row r="13" spans="1:4" ht="50.25" customHeight="1">
      <c r="A13" s="23">
        <v>2</v>
      </c>
      <c r="B13" s="24" t="s">
        <v>111</v>
      </c>
      <c r="C13" s="26" t="s">
        <v>112</v>
      </c>
      <c r="D13" s="16"/>
    </row>
    <row r="14" spans="1:4" ht="15">
      <c r="A14" s="23">
        <v>3</v>
      </c>
      <c r="B14" s="24" t="s">
        <v>113</v>
      </c>
      <c r="C14" s="21"/>
      <c r="D14" s="16"/>
    </row>
    <row r="15" spans="1:4" ht="15">
      <c r="A15" s="23">
        <v>4</v>
      </c>
      <c r="B15" s="27" t="s">
        <v>114</v>
      </c>
      <c r="C15" s="28" t="s">
        <v>115</v>
      </c>
      <c r="D15" s="16"/>
    </row>
    <row r="16" spans="1:4" ht="28.5" customHeight="1">
      <c r="A16" s="29" t="s">
        <v>116</v>
      </c>
      <c r="B16" s="30"/>
      <c r="C16" s="22"/>
      <c r="D16" s="16"/>
    </row>
    <row r="17" spans="1:4" ht="63.75">
      <c r="A17" s="23">
        <v>1</v>
      </c>
      <c r="B17" s="24" t="s">
        <v>117</v>
      </c>
      <c r="C17" s="26" t="s">
        <v>118</v>
      </c>
      <c r="D17" s="16">
        <v>0.3</v>
      </c>
    </row>
    <row r="18" spans="1:4" ht="51">
      <c r="A18" s="23">
        <v>2</v>
      </c>
      <c r="B18" s="24" t="s">
        <v>119</v>
      </c>
      <c r="C18" s="21"/>
      <c r="D18" s="16"/>
    </row>
    <row r="19" spans="1:4" ht="37.5" customHeight="1">
      <c r="A19" s="29" t="s">
        <v>120</v>
      </c>
      <c r="B19" s="31"/>
      <c r="C19" s="22"/>
      <c r="D19" s="16"/>
    </row>
    <row r="20" spans="1:4" ht="38.25">
      <c r="A20" s="32">
        <v>1</v>
      </c>
      <c r="B20" s="24" t="s">
        <v>121</v>
      </c>
      <c r="C20" s="19" t="s">
        <v>118</v>
      </c>
      <c r="D20" s="33">
        <v>0.3</v>
      </c>
    </row>
    <row r="21" spans="1:4" ht="52.5" customHeight="1">
      <c r="A21" s="32">
        <v>2</v>
      </c>
      <c r="B21" s="24" t="s">
        <v>122</v>
      </c>
      <c r="C21" s="34"/>
      <c r="D21" s="33"/>
    </row>
    <row r="22" spans="1:4" ht="76.5">
      <c r="A22" s="32">
        <v>3</v>
      </c>
      <c r="B22" s="24" t="s">
        <v>123</v>
      </c>
      <c r="C22" s="35"/>
      <c r="D22" s="33"/>
    </row>
    <row r="23" spans="1:4" ht="31.5" customHeight="1">
      <c r="A23" s="36" t="s">
        <v>124</v>
      </c>
      <c r="B23" s="37"/>
      <c r="C23" s="38"/>
      <c r="D23" s="33"/>
    </row>
    <row r="24" spans="1:4" ht="15">
      <c r="A24" s="39">
        <v>1</v>
      </c>
      <c r="B24" s="18" t="s">
        <v>125</v>
      </c>
      <c r="C24" s="25" t="s">
        <v>110</v>
      </c>
      <c r="D24" s="33">
        <v>0.3</v>
      </c>
    </row>
    <row r="25" spans="1:4" ht="51">
      <c r="A25" s="39">
        <v>2</v>
      </c>
      <c r="B25" s="18" t="s">
        <v>126</v>
      </c>
      <c r="C25" s="25"/>
      <c r="D25" s="33"/>
    </row>
    <row r="26" spans="1:4" ht="25.5">
      <c r="A26" s="39">
        <v>3</v>
      </c>
      <c r="B26" s="18" t="s">
        <v>127</v>
      </c>
      <c r="C26" s="25"/>
      <c r="D26" s="33"/>
    </row>
    <row r="27" spans="1:4" ht="14.25" customHeight="1">
      <c r="A27" s="39">
        <v>4</v>
      </c>
      <c r="B27" s="18" t="s">
        <v>128</v>
      </c>
      <c r="C27" s="25"/>
      <c r="D27" s="33"/>
    </row>
    <row r="28" spans="1:4" ht="15">
      <c r="A28" s="39">
        <v>5</v>
      </c>
      <c r="B28" s="18" t="s">
        <v>129</v>
      </c>
      <c r="C28" s="25" t="s">
        <v>115</v>
      </c>
      <c r="D28" s="33"/>
    </row>
    <row r="29" spans="1:4" ht="28.5" customHeight="1">
      <c r="A29" s="36" t="s">
        <v>130</v>
      </c>
      <c r="B29" s="37"/>
      <c r="C29" s="38"/>
      <c r="D29" s="33"/>
    </row>
    <row r="30" spans="1:4" ht="25.5">
      <c r="A30" s="39">
        <v>1</v>
      </c>
      <c r="B30" s="18" t="s">
        <v>131</v>
      </c>
      <c r="C30" s="25" t="s">
        <v>118</v>
      </c>
      <c r="D30" s="33">
        <v>0.3</v>
      </c>
    </row>
    <row r="31" spans="1:4" ht="38.25">
      <c r="A31" s="39">
        <v>2</v>
      </c>
      <c r="B31" s="18" t="s">
        <v>132</v>
      </c>
      <c r="C31" s="25"/>
      <c r="D31" s="33"/>
    </row>
    <row r="32" spans="1:4" ht="25.5">
      <c r="A32" s="39">
        <v>3</v>
      </c>
      <c r="B32" s="18" t="s">
        <v>133</v>
      </c>
      <c r="C32" s="25"/>
      <c r="D32" s="33"/>
    </row>
    <row r="33" spans="1:4" ht="36.75" customHeight="1">
      <c r="A33" s="36" t="s">
        <v>134</v>
      </c>
      <c r="B33" s="37"/>
      <c r="C33" s="38"/>
      <c r="D33" s="33"/>
    </row>
    <row r="34" spans="1:4" ht="38.25">
      <c r="A34" s="39">
        <v>1</v>
      </c>
      <c r="B34" s="18" t="s">
        <v>135</v>
      </c>
      <c r="C34" s="25" t="s">
        <v>118</v>
      </c>
      <c r="D34" s="33">
        <v>0.4</v>
      </c>
    </row>
    <row r="35" spans="1:4" ht="25.5">
      <c r="A35" s="39">
        <v>2</v>
      </c>
      <c r="B35" s="18" t="s">
        <v>136</v>
      </c>
      <c r="C35" s="25"/>
      <c r="D35" s="33"/>
    </row>
    <row r="36" spans="1:4" ht="25.5">
      <c r="A36" s="39">
        <v>3</v>
      </c>
      <c r="B36" s="18" t="s">
        <v>137</v>
      </c>
      <c r="C36" s="25"/>
      <c r="D36" s="33"/>
    </row>
    <row r="37" spans="1:4" ht="15.75" customHeight="1">
      <c r="A37" s="32">
        <v>4</v>
      </c>
      <c r="B37" s="24" t="s">
        <v>138</v>
      </c>
      <c r="C37" s="25"/>
      <c r="D37" s="33"/>
    </row>
    <row r="38" spans="1:4" ht="38.25">
      <c r="A38" s="32">
        <v>5</v>
      </c>
      <c r="B38" s="24" t="s">
        <v>139</v>
      </c>
      <c r="C38" s="25" t="s">
        <v>140</v>
      </c>
      <c r="D38" s="33"/>
    </row>
    <row r="39" spans="1:4" ht="30.75" customHeight="1">
      <c r="A39" s="29" t="s">
        <v>141</v>
      </c>
      <c r="B39" s="30"/>
      <c r="C39" s="38"/>
      <c r="D39" s="33"/>
    </row>
    <row r="40" spans="1:4" ht="63.75">
      <c r="A40" s="32">
        <v>1</v>
      </c>
      <c r="B40" s="24" t="s">
        <v>142</v>
      </c>
      <c r="C40" s="25" t="s">
        <v>118</v>
      </c>
      <c r="D40" s="33">
        <v>0.3</v>
      </c>
    </row>
    <row r="41" spans="1:4" ht="27.75" customHeight="1">
      <c r="A41" s="29" t="s">
        <v>143</v>
      </c>
      <c r="B41" s="30"/>
      <c r="C41" s="38"/>
      <c r="D41" s="33"/>
    </row>
    <row r="42" spans="1:4" ht="15">
      <c r="A42" s="32">
        <v>1</v>
      </c>
      <c r="B42" s="24" t="s">
        <v>144</v>
      </c>
      <c r="C42" s="25" t="s">
        <v>145</v>
      </c>
      <c r="D42" s="33">
        <v>0.3</v>
      </c>
    </row>
    <row r="43" spans="1:4" ht="38.25">
      <c r="A43" s="32">
        <v>2</v>
      </c>
      <c r="B43" s="24" t="s">
        <v>146</v>
      </c>
      <c r="C43" s="25" t="s">
        <v>115</v>
      </c>
      <c r="D43" s="33"/>
    </row>
    <row r="44" spans="1:4" ht="43.5" customHeight="1">
      <c r="A44" s="29" t="s">
        <v>147</v>
      </c>
      <c r="B44" s="30"/>
      <c r="C44" s="38"/>
      <c r="D44" s="33"/>
    </row>
    <row r="45" spans="1:4" ht="15">
      <c r="A45" s="32">
        <v>1</v>
      </c>
      <c r="B45" s="24" t="s">
        <v>148</v>
      </c>
      <c r="C45" s="25" t="s">
        <v>149</v>
      </c>
      <c r="D45" s="33">
        <v>0.3</v>
      </c>
    </row>
    <row r="46" spans="1:4" ht="38.25">
      <c r="A46" s="32">
        <v>2</v>
      </c>
      <c r="B46" s="24" t="s">
        <v>150</v>
      </c>
      <c r="C46" s="25" t="s">
        <v>140</v>
      </c>
      <c r="D46" s="33"/>
    </row>
    <row r="47" spans="1:4" ht="44.25" customHeight="1">
      <c r="A47" s="29" t="s">
        <v>151</v>
      </c>
      <c r="B47" s="30"/>
      <c r="C47" s="38"/>
      <c r="D47" s="33"/>
    </row>
    <row r="48" spans="1:4" ht="51">
      <c r="A48" s="32">
        <v>1</v>
      </c>
      <c r="B48" s="24" t="s">
        <v>152</v>
      </c>
      <c r="C48" s="25" t="s">
        <v>118</v>
      </c>
      <c r="D48" s="33">
        <v>0.3</v>
      </c>
    </row>
    <row r="49" spans="1:5" ht="38.25">
      <c r="A49" s="32">
        <v>2</v>
      </c>
      <c r="B49" s="24" t="s">
        <v>153</v>
      </c>
      <c r="C49" s="25" t="s">
        <v>140</v>
      </c>
      <c r="D49" s="33"/>
      <c r="E49" s="40"/>
    </row>
    <row r="50" spans="1:4" ht="54.75" customHeight="1">
      <c r="A50" s="41" t="s">
        <v>154</v>
      </c>
      <c r="B50" s="42"/>
      <c r="C50" s="38"/>
      <c r="D50" s="43"/>
    </row>
    <row r="51" spans="1:4" ht="29.25" customHeight="1">
      <c r="A51" s="29" t="s">
        <v>155</v>
      </c>
      <c r="B51" s="30"/>
      <c r="C51" s="38"/>
      <c r="D51" s="33"/>
    </row>
    <row r="52" spans="1:4" ht="25.5">
      <c r="A52" s="32">
        <v>1</v>
      </c>
      <c r="B52" s="24" t="s">
        <v>156</v>
      </c>
      <c r="C52" s="25" t="s">
        <v>149</v>
      </c>
      <c r="D52" s="44">
        <v>0.56</v>
      </c>
    </row>
    <row r="53" spans="1:4" ht="25.5">
      <c r="A53" s="32">
        <v>2</v>
      </c>
      <c r="B53" s="24" t="s">
        <v>157</v>
      </c>
      <c r="C53" s="25" t="s">
        <v>115</v>
      </c>
      <c r="D53" s="45"/>
    </row>
    <row r="54" spans="1:4" ht="32.25" customHeight="1">
      <c r="A54" s="29" t="s">
        <v>158</v>
      </c>
      <c r="B54" s="31"/>
      <c r="C54" s="22"/>
      <c r="D54" s="16"/>
    </row>
    <row r="55" spans="1:4" ht="51.75" customHeight="1">
      <c r="A55" s="17">
        <v>1</v>
      </c>
      <c r="B55" s="24" t="s">
        <v>159</v>
      </c>
      <c r="C55" s="25" t="s">
        <v>160</v>
      </c>
      <c r="D55" s="16">
        <v>4</v>
      </c>
    </row>
    <row r="56" spans="1:4" ht="51">
      <c r="A56" s="17">
        <v>2</v>
      </c>
      <c r="B56" s="24" t="s">
        <v>161</v>
      </c>
      <c r="C56" s="25" t="s">
        <v>162</v>
      </c>
      <c r="D56" s="16"/>
    </row>
    <row r="57" spans="1:4" ht="25.5">
      <c r="A57" s="17">
        <v>3</v>
      </c>
      <c r="B57" s="24" t="s">
        <v>163</v>
      </c>
      <c r="C57" s="19" t="s">
        <v>164</v>
      </c>
      <c r="D57" s="16"/>
    </row>
    <row r="58" spans="1:4" ht="25.5">
      <c r="A58" s="17">
        <v>4</v>
      </c>
      <c r="B58" s="24" t="s">
        <v>165</v>
      </c>
      <c r="C58" s="35"/>
      <c r="D58" s="16"/>
    </row>
    <row r="59" spans="1:4" ht="43.5" customHeight="1">
      <c r="A59" s="29" t="s">
        <v>166</v>
      </c>
      <c r="B59" s="31"/>
      <c r="C59" s="22"/>
      <c r="D59" s="16"/>
    </row>
    <row r="60" spans="1:4" ht="30" customHeight="1">
      <c r="A60" s="17">
        <v>1</v>
      </c>
      <c r="B60" s="24" t="s">
        <v>167</v>
      </c>
      <c r="C60" s="25" t="s">
        <v>168</v>
      </c>
      <c r="D60" s="16">
        <v>4</v>
      </c>
    </row>
    <row r="61" spans="1:4" ht="39.75" customHeight="1">
      <c r="A61" s="17">
        <v>2</v>
      </c>
      <c r="B61" s="24" t="s">
        <v>169</v>
      </c>
      <c r="C61" s="25" t="s">
        <v>170</v>
      </c>
      <c r="D61" s="16"/>
    </row>
    <row r="62" spans="1:4" ht="25.5">
      <c r="A62" s="17">
        <v>3</v>
      </c>
      <c r="B62" s="24" t="s">
        <v>171</v>
      </c>
      <c r="C62" s="28" t="s">
        <v>164</v>
      </c>
      <c r="D62" s="16"/>
    </row>
    <row r="63" spans="1:4" ht="38.25">
      <c r="A63" s="17">
        <v>4</v>
      </c>
      <c r="B63" s="24" t="s">
        <v>172</v>
      </c>
      <c r="C63" s="25" t="s">
        <v>173</v>
      </c>
      <c r="D63" s="16"/>
    </row>
    <row r="64" spans="1:4" ht="38.25">
      <c r="A64" s="17">
        <v>5</v>
      </c>
      <c r="B64" s="24" t="s">
        <v>174</v>
      </c>
      <c r="C64" s="28" t="s">
        <v>140</v>
      </c>
      <c r="D64" s="16"/>
    </row>
    <row r="65" spans="1:4" ht="25.5">
      <c r="A65" s="17">
        <v>6</v>
      </c>
      <c r="B65" s="24" t="s">
        <v>175</v>
      </c>
      <c r="C65" s="28" t="s">
        <v>140</v>
      </c>
      <c r="D65" s="16"/>
    </row>
    <row r="66" spans="1:4" ht="25.5">
      <c r="A66" s="17">
        <v>7</v>
      </c>
      <c r="B66" s="24" t="s">
        <v>176</v>
      </c>
      <c r="C66" s="28" t="s">
        <v>177</v>
      </c>
      <c r="D66" s="16"/>
    </row>
    <row r="67" spans="1:4" ht="33" customHeight="1">
      <c r="A67" s="29" t="s">
        <v>178</v>
      </c>
      <c r="B67" s="31"/>
      <c r="C67" s="22"/>
      <c r="D67" s="16"/>
    </row>
    <row r="68" spans="1:4" ht="25.5">
      <c r="A68" s="17">
        <v>1</v>
      </c>
      <c r="B68" s="24" t="s">
        <v>179</v>
      </c>
      <c r="C68" s="28" t="s">
        <v>180</v>
      </c>
      <c r="D68" s="16">
        <v>3</v>
      </c>
    </row>
    <row r="69" spans="1:4" ht="15">
      <c r="A69" s="17">
        <v>2</v>
      </c>
      <c r="B69" s="24" t="s">
        <v>181</v>
      </c>
      <c r="C69" s="28" t="s">
        <v>180</v>
      </c>
      <c r="D69" s="16"/>
    </row>
    <row r="70" spans="1:4" ht="25.5">
      <c r="A70" s="17">
        <v>3</v>
      </c>
      <c r="B70" s="24" t="s">
        <v>182</v>
      </c>
      <c r="C70" s="25" t="s">
        <v>173</v>
      </c>
      <c r="D70" s="16"/>
    </row>
    <row r="71" spans="1:4" ht="25.5">
      <c r="A71" s="17">
        <v>4</v>
      </c>
      <c r="B71" s="24" t="s">
        <v>183</v>
      </c>
      <c r="C71" s="28" t="s">
        <v>180</v>
      </c>
      <c r="D71" s="16"/>
    </row>
    <row r="72" spans="1:4" ht="33" customHeight="1">
      <c r="A72" s="29" t="s">
        <v>184</v>
      </c>
      <c r="B72" s="31"/>
      <c r="C72" s="22"/>
      <c r="D72" s="16"/>
    </row>
    <row r="73" spans="1:4" ht="29.25" customHeight="1">
      <c r="A73" s="17">
        <v>1</v>
      </c>
      <c r="B73" s="24" t="s">
        <v>185</v>
      </c>
      <c r="C73" s="28" t="s">
        <v>180</v>
      </c>
      <c r="D73" s="16">
        <v>2</v>
      </c>
    </row>
    <row r="74" spans="1:4" ht="25.5">
      <c r="A74" s="17">
        <v>2</v>
      </c>
      <c r="B74" s="24" t="s">
        <v>186</v>
      </c>
      <c r="C74" s="28" t="s">
        <v>180</v>
      </c>
      <c r="D74" s="16"/>
    </row>
    <row r="75" spans="1:4" ht="38.25">
      <c r="A75" s="17">
        <v>3</v>
      </c>
      <c r="B75" s="24" t="s">
        <v>187</v>
      </c>
      <c r="C75" s="28" t="s">
        <v>145</v>
      </c>
      <c r="D75" s="16"/>
    </row>
    <row r="76" spans="1:4" ht="31.5" customHeight="1">
      <c r="A76" s="46" t="s">
        <v>188</v>
      </c>
      <c r="B76" s="47"/>
      <c r="C76" s="22"/>
      <c r="D76" s="48"/>
    </row>
    <row r="77" spans="1:4" ht="27.75" customHeight="1">
      <c r="A77" s="29" t="s">
        <v>189</v>
      </c>
      <c r="B77" s="31"/>
      <c r="C77" s="22"/>
      <c r="D77" s="16"/>
    </row>
    <row r="78" spans="1:4" ht="25.5">
      <c r="A78" s="17">
        <v>1</v>
      </c>
      <c r="B78" s="24" t="s">
        <v>190</v>
      </c>
      <c r="C78" s="28" t="s">
        <v>191</v>
      </c>
      <c r="D78" s="49">
        <v>8</v>
      </c>
    </row>
    <row r="79" spans="1:4" ht="25.5">
      <c r="A79" s="17">
        <v>2</v>
      </c>
      <c r="B79" s="24" t="s">
        <v>192</v>
      </c>
      <c r="C79" s="28" t="s">
        <v>193</v>
      </c>
      <c r="D79" s="49"/>
    </row>
    <row r="80" spans="1:4" ht="25.5">
      <c r="A80" s="17">
        <v>3</v>
      </c>
      <c r="B80" s="24" t="s">
        <v>194</v>
      </c>
      <c r="C80" s="28" t="s">
        <v>195</v>
      </c>
      <c r="D80" s="49"/>
    </row>
    <row r="81" spans="1:4" ht="25.5">
      <c r="A81" s="17">
        <v>4</v>
      </c>
      <c r="B81" s="24" t="s">
        <v>196</v>
      </c>
      <c r="C81" s="26" t="s">
        <v>118</v>
      </c>
      <c r="D81" s="49"/>
    </row>
    <row r="82" spans="1:4" ht="25.5">
      <c r="A82" s="17">
        <v>5</v>
      </c>
      <c r="B82" s="24" t="s">
        <v>197</v>
      </c>
      <c r="C82" s="21"/>
      <c r="D82" s="49"/>
    </row>
    <row r="83" spans="1:4" ht="25.5">
      <c r="A83" s="17">
        <v>6</v>
      </c>
      <c r="B83" s="24" t="s">
        <v>198</v>
      </c>
      <c r="C83" s="25" t="s">
        <v>173</v>
      </c>
      <c r="D83" s="49"/>
    </row>
    <row r="84" spans="1:4" ht="64.5" customHeight="1">
      <c r="A84" s="29" t="s">
        <v>199</v>
      </c>
      <c r="B84" s="31"/>
      <c r="C84" s="22"/>
      <c r="D84" s="16"/>
    </row>
    <row r="85" spans="1:4" ht="29.25" customHeight="1">
      <c r="A85" s="50"/>
      <c r="B85" s="51" t="s">
        <v>200</v>
      </c>
      <c r="C85" s="22"/>
      <c r="D85" s="16"/>
    </row>
    <row r="86" spans="1:4" ht="25.5">
      <c r="A86" s="17">
        <v>1</v>
      </c>
      <c r="B86" s="52" t="s">
        <v>201</v>
      </c>
      <c r="C86" s="19" t="s">
        <v>202</v>
      </c>
      <c r="D86" s="53">
        <v>7.7</v>
      </c>
    </row>
    <row r="87" spans="1:4" ht="25.5">
      <c r="A87" s="17">
        <v>2</v>
      </c>
      <c r="B87" s="24" t="s">
        <v>203</v>
      </c>
      <c r="C87" s="34"/>
      <c r="D87" s="54"/>
    </row>
    <row r="88" spans="1:4" ht="15">
      <c r="A88" s="17">
        <v>3</v>
      </c>
      <c r="B88" s="24" t="s">
        <v>204</v>
      </c>
      <c r="C88" s="35"/>
      <c r="D88" s="54"/>
    </row>
    <row r="89" spans="1:4" ht="15">
      <c r="A89" s="17">
        <v>4</v>
      </c>
      <c r="B89" s="24" t="s">
        <v>205</v>
      </c>
      <c r="C89" s="25" t="s">
        <v>206</v>
      </c>
      <c r="D89" s="54"/>
    </row>
    <row r="90" spans="1:4" ht="25.5">
      <c r="A90" s="17">
        <v>5</v>
      </c>
      <c r="B90" s="24" t="s">
        <v>207</v>
      </c>
      <c r="C90" s="25" t="s">
        <v>173</v>
      </c>
      <c r="D90" s="54"/>
    </row>
    <row r="91" spans="1:4" ht="15">
      <c r="A91" s="17">
        <v>6</v>
      </c>
      <c r="B91" s="24" t="s">
        <v>208</v>
      </c>
      <c r="C91" s="28" t="s">
        <v>209</v>
      </c>
      <c r="D91" s="54"/>
    </row>
    <row r="92" spans="1:4" ht="25.5">
      <c r="A92" s="17">
        <v>7</v>
      </c>
      <c r="B92" s="24" t="s">
        <v>210</v>
      </c>
      <c r="C92" s="25" t="s">
        <v>173</v>
      </c>
      <c r="D92" s="55"/>
    </row>
    <row r="93" spans="1:4" ht="27.75" customHeight="1">
      <c r="A93" s="56"/>
      <c r="B93" s="57" t="s">
        <v>211</v>
      </c>
      <c r="C93" s="22"/>
      <c r="D93" s="16"/>
    </row>
    <row r="94" spans="1:4" ht="15">
      <c r="A94" s="17">
        <v>1</v>
      </c>
      <c r="B94" s="52" t="s">
        <v>212</v>
      </c>
      <c r="C94" s="28" t="s">
        <v>206</v>
      </c>
      <c r="D94" s="16">
        <v>3</v>
      </c>
    </row>
    <row r="95" spans="1:4" ht="15">
      <c r="A95" s="17">
        <v>2</v>
      </c>
      <c r="B95" s="52" t="s">
        <v>213</v>
      </c>
      <c r="C95" s="28" t="s">
        <v>214</v>
      </c>
      <c r="D95" s="16"/>
    </row>
    <row r="96" spans="1:4" ht="15">
      <c r="A96" s="17">
        <v>3</v>
      </c>
      <c r="B96" s="52" t="s">
        <v>215</v>
      </c>
      <c r="C96" s="26" t="s">
        <v>206</v>
      </c>
      <c r="D96" s="16"/>
    </row>
    <row r="97" spans="1:4" ht="15">
      <c r="A97" s="17">
        <v>4</v>
      </c>
      <c r="B97" s="52" t="s">
        <v>205</v>
      </c>
      <c r="C97" s="21"/>
      <c r="D97" s="16"/>
    </row>
    <row r="98" spans="1:4" ht="15" customHeight="1">
      <c r="A98" s="17">
        <v>5</v>
      </c>
      <c r="B98" s="58" t="s">
        <v>208</v>
      </c>
      <c r="C98" s="59" t="s">
        <v>206</v>
      </c>
      <c r="D98" s="16"/>
    </row>
    <row r="99" spans="1:4" ht="15">
      <c r="A99" s="60" t="s">
        <v>216</v>
      </c>
      <c r="B99" s="31"/>
      <c r="C99" s="35"/>
      <c r="D99" s="16"/>
    </row>
    <row r="100" spans="1:4" ht="25.5">
      <c r="A100" s="61">
        <v>1</v>
      </c>
      <c r="B100" s="62" t="s">
        <v>217</v>
      </c>
      <c r="C100" s="28" t="s">
        <v>218</v>
      </c>
      <c r="D100" s="53">
        <v>3</v>
      </c>
    </row>
    <row r="101" spans="1:4" ht="51">
      <c r="A101" s="61">
        <v>2</v>
      </c>
      <c r="B101" s="62" t="s">
        <v>219</v>
      </c>
      <c r="C101" s="35" t="s">
        <v>195</v>
      </c>
      <c r="D101" s="54"/>
    </row>
    <row r="102" spans="1:4" ht="25.5">
      <c r="A102" s="63">
        <v>3</v>
      </c>
      <c r="B102" s="62" t="s">
        <v>220</v>
      </c>
      <c r="C102" s="35" t="s">
        <v>164</v>
      </c>
      <c r="D102" s="54"/>
    </row>
    <row r="103" spans="1:4" ht="25.5">
      <c r="A103" s="63">
        <v>4</v>
      </c>
      <c r="B103" s="62" t="s">
        <v>221</v>
      </c>
      <c r="C103" s="25" t="s">
        <v>173</v>
      </c>
      <c r="D103" s="55"/>
    </row>
    <row r="104" spans="1:4" ht="15">
      <c r="A104" s="60" t="s">
        <v>222</v>
      </c>
      <c r="B104" s="31"/>
      <c r="C104" s="22"/>
      <c r="D104" s="16"/>
    </row>
    <row r="105" spans="1:4" ht="25.5">
      <c r="A105" s="63">
        <v>1</v>
      </c>
      <c r="B105" s="52" t="s">
        <v>223</v>
      </c>
      <c r="C105" s="28" t="s">
        <v>164</v>
      </c>
      <c r="D105" s="16">
        <v>0.2</v>
      </c>
    </row>
    <row r="106" spans="1:4" ht="33" customHeight="1">
      <c r="A106" s="29" t="s">
        <v>224</v>
      </c>
      <c r="B106" s="30"/>
      <c r="C106" s="28" t="s">
        <v>225</v>
      </c>
      <c r="D106" s="16">
        <v>1.2</v>
      </c>
    </row>
    <row r="107" spans="1:4" ht="26.25" customHeight="1">
      <c r="A107" s="29" t="s">
        <v>226</v>
      </c>
      <c r="B107" s="30"/>
      <c r="C107" s="25" t="s">
        <v>173</v>
      </c>
      <c r="D107" s="16">
        <v>0.3</v>
      </c>
    </row>
    <row r="108" spans="1:4" ht="26.25" customHeight="1">
      <c r="A108" s="64" t="s">
        <v>227</v>
      </c>
      <c r="B108" s="30" t="s">
        <v>228</v>
      </c>
      <c r="C108" s="25"/>
      <c r="D108" s="16"/>
    </row>
    <row r="109" spans="1:4" ht="63.75">
      <c r="A109" s="65"/>
      <c r="B109" s="24" t="s">
        <v>229</v>
      </c>
      <c r="C109" s="28"/>
      <c r="D109" s="66">
        <v>2.5</v>
      </c>
    </row>
    <row r="110" spans="1:4" ht="15">
      <c r="A110" s="67"/>
      <c r="B110" s="24" t="s">
        <v>230</v>
      </c>
      <c r="C110" s="28"/>
      <c r="D110" s="66"/>
    </row>
    <row r="111" spans="1:4" ht="51">
      <c r="A111" s="67"/>
      <c r="B111" s="24" t="s">
        <v>231</v>
      </c>
      <c r="C111" s="28"/>
      <c r="D111" s="66"/>
    </row>
    <row r="112" spans="1:4" ht="63.75">
      <c r="A112" s="67"/>
      <c r="B112" s="24" t="s">
        <v>232</v>
      </c>
      <c r="C112" s="28"/>
      <c r="D112" s="66"/>
    </row>
    <row r="113" spans="1:4" ht="38.25">
      <c r="A113" s="67"/>
      <c r="B113" s="24" t="s">
        <v>233</v>
      </c>
      <c r="C113" s="28"/>
      <c r="D113" s="66"/>
    </row>
    <row r="114" spans="1:4" ht="25.5">
      <c r="A114" s="67"/>
      <c r="B114" s="24" t="s">
        <v>234</v>
      </c>
      <c r="C114" s="28"/>
      <c r="D114" s="66"/>
    </row>
    <row r="115" spans="1:4" ht="25.5">
      <c r="A115" s="67"/>
      <c r="B115" s="24" t="s">
        <v>235</v>
      </c>
      <c r="C115" s="28"/>
      <c r="D115" s="66"/>
    </row>
    <row r="116" spans="1:4" ht="27" customHeight="1">
      <c r="A116" s="67"/>
      <c r="B116" s="24" t="s">
        <v>236</v>
      </c>
      <c r="C116" s="28"/>
      <c r="D116" s="66"/>
    </row>
    <row r="117" spans="1:4" ht="25.5">
      <c r="A117" s="67"/>
      <c r="B117" s="24" t="s">
        <v>237</v>
      </c>
      <c r="C117" s="28"/>
      <c r="D117" s="66"/>
    </row>
    <row r="118" spans="1:4" ht="25.5">
      <c r="A118" s="67"/>
      <c r="B118" s="24" t="s">
        <v>238</v>
      </c>
      <c r="C118" s="28"/>
      <c r="D118" s="66"/>
    </row>
    <row r="119" spans="1:4" ht="15">
      <c r="A119" s="67"/>
      <c r="B119" s="24" t="s">
        <v>239</v>
      </c>
      <c r="C119" s="28"/>
      <c r="D119" s="66"/>
    </row>
    <row r="120" spans="1:4" ht="38.25">
      <c r="A120" s="67"/>
      <c r="B120" s="24" t="s">
        <v>240</v>
      </c>
      <c r="C120" s="28"/>
      <c r="D120" s="66"/>
    </row>
    <row r="121" spans="1:4" ht="25.5">
      <c r="A121" s="67"/>
      <c r="B121" s="24" t="s">
        <v>241</v>
      </c>
      <c r="C121" s="28"/>
      <c r="D121" s="66"/>
    </row>
    <row r="122" spans="1:4" ht="38.25">
      <c r="A122" s="67"/>
      <c r="B122" s="24" t="s">
        <v>242</v>
      </c>
      <c r="C122" s="28"/>
      <c r="D122" s="66"/>
    </row>
    <row r="123" spans="1:4" ht="25.5">
      <c r="A123" s="68"/>
      <c r="B123" s="24" t="s">
        <v>243</v>
      </c>
      <c r="C123" s="28"/>
      <c r="D123" s="66"/>
    </row>
    <row r="124" spans="1:4" ht="15.75">
      <c r="A124" s="69"/>
      <c r="B124" s="70" t="s">
        <v>244</v>
      </c>
      <c r="C124" s="71"/>
      <c r="D124" s="72">
        <v>42.86</v>
      </c>
    </row>
    <row r="126" ht="5.25" customHeight="1"/>
    <row r="127" spans="1:4" ht="15">
      <c r="A127" s="73"/>
      <c r="B127" s="73"/>
      <c r="C127" s="73"/>
      <c r="D127" s="73"/>
    </row>
    <row r="128" spans="1:4" ht="15">
      <c r="A128" s="73"/>
      <c r="B128" s="73"/>
      <c r="C128" s="73"/>
      <c r="D128" s="73"/>
    </row>
    <row r="129" spans="1:4" ht="15">
      <c r="A129" s="73"/>
      <c r="B129" s="73"/>
      <c r="C129" s="73"/>
      <c r="D129" s="73"/>
    </row>
    <row r="130" spans="1:4" ht="15">
      <c r="A130" s="73"/>
      <c r="B130" s="73"/>
      <c r="C130" s="73"/>
      <c r="D130" s="73"/>
    </row>
    <row r="131" spans="1:4" ht="27.75" customHeight="1">
      <c r="A131" s="73"/>
      <c r="B131" s="73"/>
      <c r="C131" s="73"/>
      <c r="D131" s="73"/>
    </row>
    <row r="132" spans="1:4" ht="15">
      <c r="A132" s="73"/>
      <c r="B132" s="73"/>
      <c r="C132" s="73"/>
      <c r="D132" s="73"/>
    </row>
    <row r="133" spans="1:4" ht="12" customHeight="1">
      <c r="A133" s="73"/>
      <c r="B133" s="73"/>
      <c r="C133" s="73"/>
      <c r="D133" s="73"/>
    </row>
    <row r="134" spans="1:4" ht="15" hidden="1">
      <c r="A134" s="73"/>
      <c r="B134" s="73"/>
      <c r="C134" s="73"/>
      <c r="D134" s="73"/>
    </row>
    <row r="135" spans="1:4" ht="15" hidden="1">
      <c r="A135" s="73"/>
      <c r="B135" s="73"/>
      <c r="C135" s="73"/>
      <c r="D135" s="73"/>
    </row>
  </sheetData>
  <sheetProtection/>
  <mergeCells count="61">
    <mergeCell ref="C2:D2"/>
    <mergeCell ref="A4:D4"/>
    <mergeCell ref="A6:B6"/>
    <mergeCell ref="A7:B7"/>
    <mergeCell ref="A11:B11"/>
    <mergeCell ref="A16:B16"/>
    <mergeCell ref="A19:B19"/>
    <mergeCell ref="A23:B23"/>
    <mergeCell ref="A29:B29"/>
    <mergeCell ref="A33:B33"/>
    <mergeCell ref="A39:B39"/>
    <mergeCell ref="A41:B41"/>
    <mergeCell ref="A44:B44"/>
    <mergeCell ref="A47:B47"/>
    <mergeCell ref="A50:B50"/>
    <mergeCell ref="A51:B51"/>
    <mergeCell ref="A54:B54"/>
    <mergeCell ref="A59:B59"/>
    <mergeCell ref="A67:B67"/>
    <mergeCell ref="A72:B72"/>
    <mergeCell ref="A76:B76"/>
    <mergeCell ref="A77:B77"/>
    <mergeCell ref="A84:B84"/>
    <mergeCell ref="A99:B99"/>
    <mergeCell ref="A104:B104"/>
    <mergeCell ref="A106:B106"/>
    <mergeCell ref="A107:B107"/>
    <mergeCell ref="A109:A123"/>
    <mergeCell ref="C8:C10"/>
    <mergeCell ref="C13:C14"/>
    <mergeCell ref="C17:C18"/>
    <mergeCell ref="C20:C22"/>
    <mergeCell ref="C24:C27"/>
    <mergeCell ref="C30:C32"/>
    <mergeCell ref="C34:C37"/>
    <mergeCell ref="C57:C58"/>
    <mergeCell ref="C81:C82"/>
    <mergeCell ref="C86:C88"/>
    <mergeCell ref="C96:C97"/>
    <mergeCell ref="C109:C123"/>
    <mergeCell ref="D8:D10"/>
    <mergeCell ref="D12:D15"/>
    <mergeCell ref="D17:D18"/>
    <mergeCell ref="D20:D22"/>
    <mergeCell ref="D24:D28"/>
    <mergeCell ref="D30:D32"/>
    <mergeCell ref="D34:D38"/>
    <mergeCell ref="D42:D43"/>
    <mergeCell ref="D45:D46"/>
    <mergeCell ref="D48:D49"/>
    <mergeCell ref="D52:D53"/>
    <mergeCell ref="D55:D58"/>
    <mergeCell ref="D60:D66"/>
    <mergeCell ref="D68:D71"/>
    <mergeCell ref="D73:D75"/>
    <mergeCell ref="D78:D83"/>
    <mergeCell ref="D86:D92"/>
    <mergeCell ref="D94:D98"/>
    <mergeCell ref="D100:D103"/>
    <mergeCell ref="D109:D123"/>
    <mergeCell ref="A127:D135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2006-09-28T05:33:49Z</dcterms:created>
  <dcterms:modified xsi:type="dcterms:W3CDTF">2023-12-18T21:53:09Z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9F1FD1768B3145A9A5CA41F2107A2412_12</vt:lpwstr>
  </property>
  <property fmtid="{D5CDD505-2E9C-101B-9397-08002B2CF9AE}" pid="4" name="KSOProductBuildV">
    <vt:lpwstr>1049-12.2.0.13359</vt:lpwstr>
  </property>
</Properties>
</file>